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OSMBMF\Jobs\Blasting\Excel Tools\BLEP2.0\"/>
    </mc:Choice>
  </mc:AlternateContent>
  <bookViews>
    <workbookView xWindow="0" yWindow="0" windowWidth="24435" windowHeight="11580" tabRatio="914"/>
  </bookViews>
  <sheets>
    <sheet name="0. Data Input" sheetId="1" r:id="rId1"/>
    <sheet name="1. Spacing" sheetId="16" r:id="rId2"/>
    <sheet name="2. Stemming " sheetId="3" r:id="rId3"/>
    <sheet name="3. CW per Hole" sheetId="4" r:id="rId4"/>
    <sheet name="4. CW per Delay" sheetId="5" r:id="rId5"/>
    <sheet name="5. Distance " sheetId="6" r:id="rId6"/>
    <sheet name="6. PF by Rock" sheetId="7" r:id="rId7"/>
    <sheet name="7. SD2 Compliance" sheetId="15" r:id="rId8"/>
    <sheet name="8. PPV Compliance" sheetId="17" r:id="rId9"/>
    <sheet name="9. SD vs PPV" sheetId="10" r:id="rId10"/>
    <sheet name="10. BLC Compliance" sheetId="12" r:id="rId11"/>
    <sheet name="11. AB Compliance" sheetId="13" r:id="rId12"/>
    <sheet name="12. Analysis" sheetId="14" r:id="rId13"/>
  </sheets>
  <definedNames>
    <definedName name="_1__123Graph_ACHART_1" hidden="1">'0. Data Input'!$C$10:$AZ$10</definedName>
    <definedName name="_2__123Graph_ACHART_12" hidden="1">'0. Data Input'!$C$26:$AZ$26</definedName>
    <definedName name="_3__123Graph_ACHART_3" hidden="1">'0. Data Input'!$C$8:$AZ$8</definedName>
    <definedName name="_4__123Graph_ACHART_5" hidden="1">'0. Data Input'!$C$15:$AZ$15</definedName>
    <definedName name="_5__123Graph_BCHART_1" hidden="1">'0. Data Input'!$C$11:$AZ$11</definedName>
    <definedName name="_6__123Graph_XCHART_12" hidden="1">'0. Data Input'!$C$9:$AZ$9</definedName>
    <definedName name="DATE">'0. Data Input'!$C$4:$AZ$4</definedName>
    <definedName name="_xlnm.Print_Area" localSheetId="0">'0. Data Input'!$C$1:$AZ$37</definedName>
    <definedName name="_xlnm.Print_Area" localSheetId="1">'1. Spacing'!$A$1:$H$35</definedName>
    <definedName name="_xlnm.Print_Area" localSheetId="10">'10. BLC Compliance'!$A$1:$H$35</definedName>
    <definedName name="_xlnm.Print_Area" localSheetId="11">'11. AB Compliance'!$A$1:$H$35</definedName>
    <definedName name="_xlnm.Print_Area" localSheetId="12">'12. Analysis'!$C$1:$AZ$41</definedName>
    <definedName name="_xlnm.Print_Area" localSheetId="2">'2. Stemming '!$A$1:$H$35</definedName>
    <definedName name="_xlnm.Print_Area" localSheetId="3">'3. CW per Hole'!$A$1:$H$35</definedName>
    <definedName name="_xlnm.Print_Area" localSheetId="4">'4. CW per Delay'!$A$1:$H$35</definedName>
    <definedName name="_xlnm.Print_Area" localSheetId="5">'5. Distance '!$A$1:$H$35</definedName>
    <definedName name="_xlnm.Print_Area" localSheetId="6">'6. PF by Rock'!$A$1:$H$35</definedName>
    <definedName name="_xlnm.Print_Area" localSheetId="7">'7. SD2 Compliance'!$A$1:$H$35</definedName>
    <definedName name="_xlnm.Print_Area" localSheetId="8">'8. PPV Compliance'!$A$1:$H$35</definedName>
    <definedName name="_xlnm.Print_Area" localSheetId="9">'9. SD vs PPV'!$A$1:$H$35</definedName>
    <definedName name="_xlnm.Print_Titles" localSheetId="0">'0. Data Input'!$A:$B</definedName>
    <definedName name="_xlnm.Print_Titles" localSheetId="12">'12. Analysis'!$A:$B</definedName>
  </definedNames>
  <calcPr calcId="152511"/>
</workbook>
</file>

<file path=xl/calcChain.xml><?xml version="1.0" encoding="utf-8"?>
<calcChain xmlns="http://schemas.openxmlformats.org/spreadsheetml/2006/main">
  <c r="A33" i="3" l="1"/>
  <c r="A33" i="17" l="1"/>
  <c r="G3" i="17"/>
  <c r="B3" i="17"/>
  <c r="G2" i="17"/>
  <c r="B2" i="17"/>
  <c r="G1" i="17"/>
  <c r="B1" i="17"/>
  <c r="A33" i="16"/>
  <c r="G3" i="16"/>
  <c r="G1" i="16"/>
  <c r="G2" i="16"/>
  <c r="B3" i="16"/>
  <c r="B1" i="16"/>
  <c r="B2" i="16"/>
  <c r="C40" i="14" l="1"/>
  <c r="C28" i="14"/>
  <c r="AZ20" i="14"/>
  <c r="AG20" i="14"/>
  <c r="AH20" i="14"/>
  <c r="AI20" i="14"/>
  <c r="AJ20" i="14"/>
  <c r="AK20" i="14"/>
  <c r="AL20" i="14"/>
  <c r="AM20" i="14"/>
  <c r="AN20" i="14"/>
  <c r="AO20" i="14"/>
  <c r="AP20" i="14"/>
  <c r="AQ20" i="14"/>
  <c r="AR20" i="14"/>
  <c r="AS20" i="14"/>
  <c r="AT20" i="14"/>
  <c r="AU20" i="14"/>
  <c r="AV20" i="14"/>
  <c r="AW20" i="14"/>
  <c r="AX20" i="14"/>
  <c r="AY20" i="14"/>
  <c r="C16" i="14"/>
  <c r="C14" i="14"/>
  <c r="AG12" i="14"/>
  <c r="AH12" i="14"/>
  <c r="AI12" i="14"/>
  <c r="AJ12" i="14"/>
  <c r="AK12" i="14"/>
  <c r="AL12" i="14"/>
  <c r="AM12" i="14"/>
  <c r="AN12" i="14"/>
  <c r="AO12" i="14"/>
  <c r="AP12" i="14"/>
  <c r="AQ12" i="14"/>
  <c r="AR12" i="14"/>
  <c r="AS12" i="14"/>
  <c r="AT12" i="14"/>
  <c r="AU12" i="14"/>
  <c r="AV12" i="14"/>
  <c r="AW12" i="14"/>
  <c r="AX12" i="14"/>
  <c r="AY12" i="14"/>
  <c r="AZ12" i="14"/>
  <c r="A33" i="13" l="1"/>
  <c r="A33" i="10"/>
  <c r="A33" i="12"/>
  <c r="A33" i="15"/>
  <c r="B3" i="15"/>
  <c r="G3" i="15"/>
  <c r="G2" i="15"/>
  <c r="G1" i="15"/>
  <c r="B2" i="15"/>
  <c r="B1" i="15"/>
  <c r="A33" i="7"/>
  <c r="AX2" i="1"/>
  <c r="AX1" i="1"/>
  <c r="AU2" i="1"/>
  <c r="AU1" i="1"/>
  <c r="AQ2" i="1"/>
  <c r="AQ1" i="1"/>
  <c r="AN2" i="1"/>
  <c r="AN1" i="1"/>
  <c r="AK2" i="1"/>
  <c r="AK1" i="1"/>
  <c r="AG2" i="1"/>
  <c r="AG1" i="1"/>
  <c r="AD2" i="1"/>
  <c r="AD1" i="1"/>
  <c r="AA2" i="1"/>
  <c r="AA1" i="1"/>
  <c r="W2" i="1"/>
  <c r="W1" i="1"/>
  <c r="T2" i="1"/>
  <c r="T1" i="1"/>
  <c r="Q2" i="1"/>
  <c r="Q1" i="1"/>
  <c r="M2" i="1"/>
  <c r="M1" i="1"/>
  <c r="A33" i="6"/>
  <c r="A33" i="4"/>
  <c r="A33" i="5" l="1"/>
  <c r="AS28" i="14" l="1"/>
  <c r="AU28" i="14"/>
  <c r="AN39" i="14"/>
  <c r="AN41" i="14" s="1"/>
  <c r="AQ39" i="14"/>
  <c r="AQ41" i="14" s="1"/>
  <c r="AV39" i="14"/>
  <c r="AV41" i="14" s="1"/>
  <c r="AE38" i="14"/>
  <c r="AE40" i="14" s="1"/>
  <c r="AU38" i="14"/>
  <c r="AU40" i="14" s="1"/>
  <c r="AV38" i="14"/>
  <c r="AV40" i="14" s="1"/>
  <c r="AW38" i="14"/>
  <c r="AW40" i="14" s="1"/>
  <c r="W37" i="14"/>
  <c r="AE37" i="14"/>
  <c r="AT37" i="14"/>
  <c r="AU37" i="14"/>
  <c r="AV37" i="14"/>
  <c r="C51" i="14"/>
  <c r="D35" i="14"/>
  <c r="E35" i="14"/>
  <c r="F35" i="14"/>
  <c r="G35" i="14"/>
  <c r="H35" i="14"/>
  <c r="I35" i="14"/>
  <c r="J35" i="14"/>
  <c r="K35" i="14"/>
  <c r="L35" i="14"/>
  <c r="M35" i="14"/>
  <c r="N35" i="14"/>
  <c r="O35" i="14"/>
  <c r="P35" i="14"/>
  <c r="Q35" i="14"/>
  <c r="R35" i="14"/>
  <c r="S35" i="14"/>
  <c r="T35" i="14"/>
  <c r="U35" i="14"/>
  <c r="V35" i="14"/>
  <c r="W35" i="14"/>
  <c r="X35" i="14"/>
  <c r="Y35" i="14"/>
  <c r="Z35" i="14"/>
  <c r="AA35" i="14"/>
  <c r="AB35" i="14"/>
  <c r="AC35" i="14"/>
  <c r="AD35" i="14"/>
  <c r="AE35" i="14"/>
  <c r="AF35" i="14"/>
  <c r="AG35" i="14"/>
  <c r="AH35" i="14"/>
  <c r="AI35" i="14"/>
  <c r="AJ35" i="14"/>
  <c r="AK35" i="14"/>
  <c r="AL35" i="14"/>
  <c r="AM35" i="14"/>
  <c r="AN35" i="14"/>
  <c r="AO35" i="14"/>
  <c r="AP35" i="14"/>
  <c r="AQ35" i="14"/>
  <c r="AR35" i="14"/>
  <c r="AS35" i="14"/>
  <c r="AT35" i="14"/>
  <c r="AU35" i="14"/>
  <c r="AV35" i="14"/>
  <c r="AW35" i="14"/>
  <c r="AX35" i="14"/>
  <c r="AY35" i="14"/>
  <c r="AZ35" i="14"/>
  <c r="C35" i="14"/>
  <c r="AE34" i="14"/>
  <c r="AE39" i="14" s="1"/>
  <c r="AE41" i="14" s="1"/>
  <c r="AF34" i="14"/>
  <c r="AF39" i="14" s="1"/>
  <c r="AF41" i="14" s="1"/>
  <c r="AG34" i="14"/>
  <c r="AG39" i="14" s="1"/>
  <c r="AG41" i="14" s="1"/>
  <c r="AH34" i="14"/>
  <c r="AH39" i="14" s="1"/>
  <c r="AH41" i="14" s="1"/>
  <c r="AI34" i="14"/>
  <c r="AI39" i="14" s="1"/>
  <c r="AI41" i="14" s="1"/>
  <c r="AJ34" i="14"/>
  <c r="AJ39" i="14" s="1"/>
  <c r="AJ41" i="14" s="1"/>
  <c r="AK34" i="14"/>
  <c r="AK39" i="14" s="1"/>
  <c r="AK41" i="14" s="1"/>
  <c r="AL34" i="14"/>
  <c r="AL39" i="14" s="1"/>
  <c r="AL41" i="14" s="1"/>
  <c r="AM34" i="14"/>
  <c r="AM39" i="14" s="1"/>
  <c r="AM41" i="14" s="1"/>
  <c r="AN34" i="14"/>
  <c r="AO34" i="14"/>
  <c r="AO39" i="14" s="1"/>
  <c r="AO41" i="14" s="1"/>
  <c r="AP34" i="14"/>
  <c r="AP39" i="14" s="1"/>
  <c r="AP41" i="14" s="1"/>
  <c r="AQ34" i="14"/>
  <c r="AR34" i="14"/>
  <c r="AR39" i="14" s="1"/>
  <c r="AR41" i="14" s="1"/>
  <c r="AS34" i="14"/>
  <c r="AS39" i="14" s="1"/>
  <c r="AS41" i="14" s="1"/>
  <c r="AT34" i="14"/>
  <c r="AT39" i="14" s="1"/>
  <c r="AT41" i="14" s="1"/>
  <c r="AU34" i="14"/>
  <c r="AU39" i="14" s="1"/>
  <c r="AU41" i="14" s="1"/>
  <c r="AV34" i="14"/>
  <c r="AW34" i="14"/>
  <c r="AW39" i="14" s="1"/>
  <c r="AW41" i="14" s="1"/>
  <c r="AX34" i="14"/>
  <c r="AX39" i="14" s="1"/>
  <c r="AX41" i="14" s="1"/>
  <c r="AY34" i="14"/>
  <c r="AY39" i="14" s="1"/>
  <c r="AY41" i="14" s="1"/>
  <c r="AZ34" i="14"/>
  <c r="AZ39" i="14" s="1"/>
  <c r="AZ41" i="14" s="1"/>
  <c r="D33" i="14"/>
  <c r="D37" i="14" s="1"/>
  <c r="E33" i="14"/>
  <c r="E37" i="14" s="1"/>
  <c r="F33" i="14"/>
  <c r="G33" i="14"/>
  <c r="G38" i="14" s="1"/>
  <c r="G40" i="14" s="1"/>
  <c r="H33" i="14"/>
  <c r="H37" i="14" s="1"/>
  <c r="I33" i="14"/>
  <c r="I38" i="14" s="1"/>
  <c r="I40" i="14" s="1"/>
  <c r="J33" i="14"/>
  <c r="J38" i="14" s="1"/>
  <c r="J40" i="14" s="1"/>
  <c r="K33" i="14"/>
  <c r="K38" i="14" s="1"/>
  <c r="K40" i="14" s="1"/>
  <c r="L33" i="14"/>
  <c r="M33" i="14"/>
  <c r="M37" i="14" s="1"/>
  <c r="N33" i="14"/>
  <c r="O33" i="14"/>
  <c r="O37" i="14" s="1"/>
  <c r="P33" i="14"/>
  <c r="P37" i="14" s="1"/>
  <c r="Q33" i="14"/>
  <c r="Q37" i="14" s="1"/>
  <c r="R33" i="14"/>
  <c r="R38" i="14" s="1"/>
  <c r="R40" i="14" s="1"/>
  <c r="S33" i="14"/>
  <c r="S37" i="14" s="1"/>
  <c r="T33" i="14"/>
  <c r="T37" i="14" s="1"/>
  <c r="U33" i="14"/>
  <c r="V33" i="14"/>
  <c r="W33" i="14"/>
  <c r="W38" i="14" s="1"/>
  <c r="W40" i="14" s="1"/>
  <c r="X33" i="14"/>
  <c r="X37" i="14" s="1"/>
  <c r="Y33" i="14"/>
  <c r="Y38" i="14" s="1"/>
  <c r="Y40" i="14" s="1"/>
  <c r="Z33" i="14"/>
  <c r="Z38" i="14" s="1"/>
  <c r="Z40" i="14" s="1"/>
  <c r="AA33" i="14"/>
  <c r="AA38" i="14" s="1"/>
  <c r="AA40" i="14" s="1"/>
  <c r="AB33" i="14"/>
  <c r="AC33" i="14"/>
  <c r="AC37" i="14" s="1"/>
  <c r="AD33" i="14"/>
  <c r="AE33" i="14"/>
  <c r="AF33" i="14"/>
  <c r="AF38" i="14" s="1"/>
  <c r="AF40" i="14" s="1"/>
  <c r="AG33" i="14"/>
  <c r="AG37" i="14" s="1"/>
  <c r="AH33" i="14"/>
  <c r="AH38" i="14" s="1"/>
  <c r="AH40" i="14" s="1"/>
  <c r="AI33" i="14"/>
  <c r="AI37" i="14" s="1"/>
  <c r="AJ33" i="14"/>
  <c r="AK33" i="14"/>
  <c r="AL33" i="14"/>
  <c r="AL38" i="14" s="1"/>
  <c r="AL40" i="14" s="1"/>
  <c r="AM33" i="14"/>
  <c r="AM37" i="14" s="1"/>
  <c r="AN33" i="14"/>
  <c r="AN37" i="14" s="1"/>
  <c r="AO33" i="14"/>
  <c r="AO37" i="14" s="1"/>
  <c r="AP33" i="14"/>
  <c r="AP38" i="14" s="1"/>
  <c r="AP40" i="14" s="1"/>
  <c r="AQ33" i="14"/>
  <c r="AQ37" i="14" s="1"/>
  <c r="AR33" i="14"/>
  <c r="AS33" i="14"/>
  <c r="AT33" i="14"/>
  <c r="AT38" i="14" s="1"/>
  <c r="AT40" i="14" s="1"/>
  <c r="AU33" i="14"/>
  <c r="AV33" i="14"/>
  <c r="AW33" i="14"/>
  <c r="AW37" i="14" s="1"/>
  <c r="AX33" i="14"/>
  <c r="AX38" i="14" s="1"/>
  <c r="AX40" i="14" s="1"/>
  <c r="AY33" i="14"/>
  <c r="AY37" i="14" s="1"/>
  <c r="AZ33" i="14"/>
  <c r="C33" i="14"/>
  <c r="C37" i="14" s="1"/>
  <c r="AW30" i="14"/>
  <c r="AW31" i="14" s="1"/>
  <c r="AG29" i="14"/>
  <c r="AN29" i="14"/>
  <c r="E26" i="14"/>
  <c r="AE26" i="14"/>
  <c r="AS26" i="14"/>
  <c r="AU26" i="14"/>
  <c r="AX26" i="14"/>
  <c r="D24" i="14"/>
  <c r="E24" i="14"/>
  <c r="F24" i="14"/>
  <c r="G24" i="14"/>
  <c r="H24" i="14"/>
  <c r="I24" i="14"/>
  <c r="J24" i="14"/>
  <c r="K24" i="14"/>
  <c r="L24" i="14"/>
  <c r="M24" i="14"/>
  <c r="N24" i="14"/>
  <c r="O24" i="14"/>
  <c r="P24" i="14"/>
  <c r="Q24" i="14"/>
  <c r="R24" i="14"/>
  <c r="S24" i="14"/>
  <c r="T24" i="14"/>
  <c r="U24" i="14"/>
  <c r="V24" i="14"/>
  <c r="W24" i="14"/>
  <c r="X24" i="14"/>
  <c r="Y24" i="14"/>
  <c r="Z24" i="14"/>
  <c r="AA24" i="14"/>
  <c r="AB24" i="14"/>
  <c r="AC24" i="14"/>
  <c r="AD24" i="14"/>
  <c r="AE24" i="14"/>
  <c r="AF24" i="14"/>
  <c r="AG24" i="14"/>
  <c r="AH24" i="14"/>
  <c r="AI24" i="14"/>
  <c r="AJ24" i="14"/>
  <c r="AK24" i="14"/>
  <c r="AL24" i="14"/>
  <c r="AM24" i="14"/>
  <c r="AN24" i="14"/>
  <c r="AO24" i="14"/>
  <c r="AP24" i="14"/>
  <c r="AQ24" i="14"/>
  <c r="AR24" i="14"/>
  <c r="AS24" i="14"/>
  <c r="AT24" i="14"/>
  <c r="AU24" i="14"/>
  <c r="AV24" i="14"/>
  <c r="AW24" i="14"/>
  <c r="AX24" i="14"/>
  <c r="AY24" i="14"/>
  <c r="AZ24" i="14"/>
  <c r="C24" i="14"/>
  <c r="AE23" i="14"/>
  <c r="AF23" i="14"/>
  <c r="AF30" i="14" s="1"/>
  <c r="AF31" i="14" s="1"/>
  <c r="AG23" i="14"/>
  <c r="AG30" i="14" s="1"/>
  <c r="AG31" i="14" s="1"/>
  <c r="AH23" i="14"/>
  <c r="AI23" i="14"/>
  <c r="AI30" i="14" s="1"/>
  <c r="AI31" i="14" s="1"/>
  <c r="AJ23" i="14"/>
  <c r="AJ30" i="14" s="1"/>
  <c r="AJ31" i="14" s="1"/>
  <c r="AK23" i="14"/>
  <c r="AL23" i="14"/>
  <c r="AM23" i="14"/>
  <c r="AN23" i="14"/>
  <c r="AN30" i="14" s="1"/>
  <c r="AN31" i="14" s="1"/>
  <c r="AO23" i="14"/>
  <c r="AO29" i="14" s="1"/>
  <c r="AP23" i="14"/>
  <c r="AQ23" i="14"/>
  <c r="AR23" i="14"/>
  <c r="AR29" i="14" s="1"/>
  <c r="AS23" i="14"/>
  <c r="AS29" i="14" s="1"/>
  <c r="AT23" i="14"/>
  <c r="AU23" i="14"/>
  <c r="AU30" i="14" s="1"/>
  <c r="AU31" i="14" s="1"/>
  <c r="AV23" i="14"/>
  <c r="AV30" i="14" s="1"/>
  <c r="AV31" i="14" s="1"/>
  <c r="AW23" i="14"/>
  <c r="AW29" i="14" s="1"/>
  <c r="AX23" i="14"/>
  <c r="AX29" i="14" s="1"/>
  <c r="AY23" i="14"/>
  <c r="AZ23" i="14"/>
  <c r="AZ29" i="14" s="1"/>
  <c r="D22" i="14"/>
  <c r="E22" i="14"/>
  <c r="E27" i="14" s="1"/>
  <c r="E28" i="14" s="1"/>
  <c r="F22" i="14"/>
  <c r="F27" i="14" s="1"/>
  <c r="F28" i="14" s="1"/>
  <c r="G22" i="14"/>
  <c r="G26" i="14" s="1"/>
  <c r="H22" i="14"/>
  <c r="I22" i="14"/>
  <c r="I26" i="14" s="1"/>
  <c r="J22" i="14"/>
  <c r="J26" i="14" s="1"/>
  <c r="K22" i="14"/>
  <c r="K27" i="14" s="1"/>
  <c r="K28" i="14" s="1"/>
  <c r="L22" i="14"/>
  <c r="M22" i="14"/>
  <c r="M26" i="14" s="1"/>
  <c r="N22" i="14"/>
  <c r="O22" i="14"/>
  <c r="O27" i="14" s="1"/>
  <c r="O28" i="14" s="1"/>
  <c r="P22" i="14"/>
  <c r="Q22" i="14"/>
  <c r="R22" i="14"/>
  <c r="R27" i="14" s="1"/>
  <c r="R28" i="14" s="1"/>
  <c r="S22" i="14"/>
  <c r="S27" i="14" s="1"/>
  <c r="S28" i="14" s="1"/>
  <c r="T22" i="14"/>
  <c r="U22" i="14"/>
  <c r="U27" i="14" s="1"/>
  <c r="U28" i="14" s="1"/>
  <c r="V22" i="14"/>
  <c r="V26" i="14" s="1"/>
  <c r="W22" i="14"/>
  <c r="X22" i="14"/>
  <c r="Y22" i="14"/>
  <c r="Z22" i="14"/>
  <c r="Z26" i="14" s="1"/>
  <c r="AA22" i="14"/>
  <c r="AA27" i="14" s="1"/>
  <c r="AA28" i="14" s="1"/>
  <c r="AB22" i="14"/>
  <c r="AC22" i="14"/>
  <c r="AD22" i="14"/>
  <c r="AD27" i="14" s="1"/>
  <c r="AD28" i="14" s="1"/>
  <c r="AE22" i="14"/>
  <c r="AE27" i="14" s="1"/>
  <c r="AE28" i="14" s="1"/>
  <c r="AF22" i="14"/>
  <c r="AG22" i="14"/>
  <c r="AH22" i="14"/>
  <c r="AH26" i="14" s="1"/>
  <c r="AI22" i="14"/>
  <c r="AI27" i="14" s="1"/>
  <c r="AI28" i="14" s="1"/>
  <c r="AJ22" i="14"/>
  <c r="AK22" i="14"/>
  <c r="AK26" i="14" s="1"/>
  <c r="AL22" i="14"/>
  <c r="AM22" i="14"/>
  <c r="AM27" i="14" s="1"/>
  <c r="AM28" i="14" s="1"/>
  <c r="AN22" i="14"/>
  <c r="AO22" i="14"/>
  <c r="AO26" i="14" s="1"/>
  <c r="AP22" i="14"/>
  <c r="AQ22" i="14"/>
  <c r="AQ27" i="14" s="1"/>
  <c r="AQ28" i="14" s="1"/>
  <c r="AR22" i="14"/>
  <c r="AS22" i="14"/>
  <c r="AS27" i="14" s="1"/>
  <c r="AT22" i="14"/>
  <c r="AU22" i="14"/>
  <c r="AU27" i="14" s="1"/>
  <c r="AV22" i="14"/>
  <c r="AW22" i="14"/>
  <c r="AW26" i="14" s="1"/>
  <c r="AX22" i="14"/>
  <c r="AX27" i="14" s="1"/>
  <c r="AX28" i="14" s="1"/>
  <c r="AY22" i="14"/>
  <c r="AY27" i="14" s="1"/>
  <c r="AY28" i="14" s="1"/>
  <c r="AZ22" i="14"/>
  <c r="D19" i="14"/>
  <c r="E19" i="14"/>
  <c r="F19" i="14"/>
  <c r="G19" i="14"/>
  <c r="H19" i="14"/>
  <c r="I19" i="14"/>
  <c r="J19" i="14"/>
  <c r="K19" i="14"/>
  <c r="L19" i="14"/>
  <c r="M19" i="14"/>
  <c r="N19" i="14"/>
  <c r="O19" i="14"/>
  <c r="P19" i="14"/>
  <c r="Q19" i="14"/>
  <c r="R19" i="14"/>
  <c r="S19" i="14"/>
  <c r="T19" i="14"/>
  <c r="U19" i="14"/>
  <c r="V19" i="14"/>
  <c r="W19" i="14"/>
  <c r="X19" i="14"/>
  <c r="Y19" i="14"/>
  <c r="Z19" i="14"/>
  <c r="AA19" i="14"/>
  <c r="AB19" i="14"/>
  <c r="AC19" i="14"/>
  <c r="AD19" i="14"/>
  <c r="AE19" i="14"/>
  <c r="AF19" i="14"/>
  <c r="AG19" i="14"/>
  <c r="AH19" i="14"/>
  <c r="AI19" i="14"/>
  <c r="AJ19" i="14"/>
  <c r="AK19" i="14"/>
  <c r="AL19" i="14"/>
  <c r="AM19" i="14"/>
  <c r="AN19" i="14"/>
  <c r="AO19" i="14"/>
  <c r="AP19" i="14"/>
  <c r="AQ19" i="14"/>
  <c r="AR19" i="14"/>
  <c r="AS19" i="14"/>
  <c r="AT19" i="14"/>
  <c r="AU19" i="14"/>
  <c r="AV19" i="14"/>
  <c r="AW19" i="14"/>
  <c r="AX19" i="14"/>
  <c r="AY19" i="14"/>
  <c r="AZ19" i="14"/>
  <c r="C19" i="14"/>
  <c r="D11" i="14"/>
  <c r="E11" i="14"/>
  <c r="F11" i="14"/>
  <c r="G11" i="14"/>
  <c r="H11" i="14"/>
  <c r="I11" i="14"/>
  <c r="J11" i="14"/>
  <c r="K11" i="14"/>
  <c r="L11" i="14"/>
  <c r="M11" i="14"/>
  <c r="N11" i="14"/>
  <c r="O11" i="14"/>
  <c r="P11" i="14"/>
  <c r="Q11" i="14"/>
  <c r="R11" i="14"/>
  <c r="S11" i="14"/>
  <c r="T11" i="14"/>
  <c r="U11" i="14"/>
  <c r="V11" i="14"/>
  <c r="W11" i="14"/>
  <c r="X11" i="14"/>
  <c r="Y11" i="14"/>
  <c r="Z11" i="14"/>
  <c r="AA11" i="14"/>
  <c r="AB11" i="14"/>
  <c r="AC11" i="14"/>
  <c r="AD11" i="14"/>
  <c r="AE11" i="14"/>
  <c r="AF11" i="14"/>
  <c r="AG11" i="14"/>
  <c r="AH11" i="14"/>
  <c r="AI11" i="14"/>
  <c r="AJ11" i="14"/>
  <c r="AK11" i="14"/>
  <c r="AL11" i="14"/>
  <c r="AM11" i="14"/>
  <c r="AN11" i="14"/>
  <c r="AO11" i="14"/>
  <c r="AP11" i="14"/>
  <c r="AQ11" i="14"/>
  <c r="AR11" i="14"/>
  <c r="AS11" i="14"/>
  <c r="AT11" i="14"/>
  <c r="AU11" i="14"/>
  <c r="AV11" i="14"/>
  <c r="AW11" i="14"/>
  <c r="AX11" i="14"/>
  <c r="AY11" i="14"/>
  <c r="AZ11" i="14"/>
  <c r="AE10" i="14"/>
  <c r="AE12" i="14" s="1"/>
  <c r="AM10" i="14"/>
  <c r="D7" i="14"/>
  <c r="E7" i="14"/>
  <c r="F7" i="14"/>
  <c r="G7" i="14"/>
  <c r="H7"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V7" i="14"/>
  <c r="AW7" i="14"/>
  <c r="AX7" i="14"/>
  <c r="AY7" i="14"/>
  <c r="AZ7" i="14"/>
  <c r="D6" i="14"/>
  <c r="D10" i="14" s="1"/>
  <c r="E6" i="14"/>
  <c r="F6" i="14"/>
  <c r="G6" i="14"/>
  <c r="H6" i="14"/>
  <c r="I6" i="14"/>
  <c r="J6" i="14"/>
  <c r="K6" i="14"/>
  <c r="L6" i="14"/>
  <c r="L10" i="14" s="1"/>
  <c r="M6" i="14"/>
  <c r="N6" i="14"/>
  <c r="O6" i="14"/>
  <c r="P6" i="14"/>
  <c r="Q6" i="14"/>
  <c r="R6" i="14"/>
  <c r="S6" i="14"/>
  <c r="S10" i="14" s="1"/>
  <c r="T6" i="14"/>
  <c r="T10" i="14" s="1"/>
  <c r="U6" i="14"/>
  <c r="V6" i="14"/>
  <c r="W6" i="14"/>
  <c r="X6" i="14"/>
  <c r="Y6" i="14"/>
  <c r="Z6" i="14"/>
  <c r="AA6" i="14"/>
  <c r="AB6" i="14"/>
  <c r="AB10" i="14" s="1"/>
  <c r="AC6" i="14"/>
  <c r="AD6" i="14"/>
  <c r="AE6" i="14"/>
  <c r="AF6" i="14"/>
  <c r="AF10" i="14" s="1"/>
  <c r="AF12" i="14" s="1"/>
  <c r="AG6" i="14"/>
  <c r="AH6" i="14"/>
  <c r="AH10" i="14" s="1"/>
  <c r="AH17" i="14" s="1"/>
  <c r="AH18" i="14" s="1"/>
  <c r="AI6" i="14"/>
  <c r="AJ6" i="14"/>
  <c r="AJ10" i="14" s="1"/>
  <c r="AK6" i="14"/>
  <c r="AL6" i="14"/>
  <c r="AM6" i="14"/>
  <c r="AN6" i="14"/>
  <c r="AO6" i="14"/>
  <c r="AP6" i="14"/>
  <c r="AP10" i="14" s="1"/>
  <c r="AP17" i="14" s="1"/>
  <c r="AP18" i="14" s="1"/>
  <c r="AQ6" i="14"/>
  <c r="AQ10" i="14" s="1"/>
  <c r="AQ17" i="14" s="1"/>
  <c r="AQ18" i="14" s="1"/>
  <c r="AR6" i="14"/>
  <c r="AR10" i="14" s="1"/>
  <c r="AS6" i="14"/>
  <c r="AT6" i="14"/>
  <c r="AU6" i="14"/>
  <c r="AV6" i="14"/>
  <c r="AW6" i="14"/>
  <c r="AX6" i="14"/>
  <c r="AX10" i="14" s="1"/>
  <c r="AX17" i="14" s="1"/>
  <c r="AX18" i="14" s="1"/>
  <c r="AY6" i="14"/>
  <c r="AZ6" i="14"/>
  <c r="AZ10" i="14" s="1"/>
  <c r="D5" i="14"/>
  <c r="E5" i="14"/>
  <c r="F5" i="14"/>
  <c r="G5" i="14"/>
  <c r="H5" i="14"/>
  <c r="I5" i="14"/>
  <c r="J5" i="14"/>
  <c r="K5" i="14"/>
  <c r="L5" i="14"/>
  <c r="M5" i="14"/>
  <c r="N5" i="14"/>
  <c r="O5" i="14"/>
  <c r="P5" i="14"/>
  <c r="Q5" i="14"/>
  <c r="R5" i="14"/>
  <c r="S5" i="14"/>
  <c r="T5" i="14"/>
  <c r="U5" i="14"/>
  <c r="V5" i="14"/>
  <c r="W5" i="14"/>
  <c r="X5" i="14"/>
  <c r="Y5" i="14"/>
  <c r="Z5" i="14"/>
  <c r="AA5" i="14"/>
  <c r="AB5" i="14"/>
  <c r="AC5" i="14"/>
  <c r="AD5" i="14"/>
  <c r="AE5" i="14"/>
  <c r="AF5" i="14"/>
  <c r="AG5" i="14"/>
  <c r="AH5" i="14"/>
  <c r="AI5" i="14"/>
  <c r="AJ5" i="14"/>
  <c r="AK5" i="14"/>
  <c r="AL5" i="14"/>
  <c r="AM5" i="14"/>
  <c r="AN5" i="14"/>
  <c r="AO5" i="14"/>
  <c r="AP5" i="14"/>
  <c r="AQ5" i="14"/>
  <c r="AR5" i="14"/>
  <c r="AS5" i="14"/>
  <c r="AT5" i="14"/>
  <c r="AU5" i="14"/>
  <c r="AV5" i="14"/>
  <c r="AW5" i="14"/>
  <c r="AX5" i="14"/>
  <c r="AY5" i="14"/>
  <c r="AZ5" i="14"/>
  <c r="D15" i="14"/>
  <c r="E15" i="14"/>
  <c r="F15" i="14"/>
  <c r="G15" i="14"/>
  <c r="H15" i="14"/>
  <c r="I15" i="14"/>
  <c r="J15" i="14"/>
  <c r="K15" i="14"/>
  <c r="L15" i="14"/>
  <c r="M15" i="14"/>
  <c r="N15" i="14"/>
  <c r="O15" i="14"/>
  <c r="P15" i="14"/>
  <c r="Q15" i="14"/>
  <c r="R15" i="14"/>
  <c r="S15" i="14"/>
  <c r="S16" i="14" s="1"/>
  <c r="T15" i="14"/>
  <c r="U15" i="14"/>
  <c r="V15" i="14"/>
  <c r="W15" i="14"/>
  <c r="X15" i="14"/>
  <c r="Y15" i="14"/>
  <c r="Z15" i="14"/>
  <c r="AA15" i="14"/>
  <c r="AB15" i="14"/>
  <c r="AC15" i="14"/>
  <c r="AD15" i="14"/>
  <c r="AE15" i="14"/>
  <c r="AF15" i="14"/>
  <c r="AG15" i="14"/>
  <c r="AH15" i="14"/>
  <c r="AH16" i="14" s="1"/>
  <c r="AI15" i="14"/>
  <c r="AI16" i="14" s="1"/>
  <c r="AJ15" i="14"/>
  <c r="AK15" i="14"/>
  <c r="AL15" i="14"/>
  <c r="AM15" i="14"/>
  <c r="AN15" i="14"/>
  <c r="AO15" i="14"/>
  <c r="AP15" i="14"/>
  <c r="AP16" i="14" s="1"/>
  <c r="AQ15" i="14"/>
  <c r="AQ16" i="14" s="1"/>
  <c r="AR15" i="14"/>
  <c r="AS15" i="14"/>
  <c r="AT15" i="14"/>
  <c r="AU15" i="14"/>
  <c r="AV15" i="14"/>
  <c r="AW15" i="14"/>
  <c r="AX15" i="14"/>
  <c r="AX16" i="14" s="1"/>
  <c r="AY15" i="14"/>
  <c r="AY16" i="14" s="1"/>
  <c r="AZ15" i="14"/>
  <c r="C15" i="14"/>
  <c r="D14" i="14"/>
  <c r="E14" i="14"/>
  <c r="E16" i="14" s="1"/>
  <c r="F14" i="14"/>
  <c r="G14" i="14"/>
  <c r="H14" i="14"/>
  <c r="H16" i="14" s="1"/>
  <c r="I14" i="14"/>
  <c r="J14" i="14"/>
  <c r="K14" i="14"/>
  <c r="L14" i="14"/>
  <c r="M14" i="14"/>
  <c r="M16" i="14" s="1"/>
  <c r="N14" i="14"/>
  <c r="O14" i="14"/>
  <c r="P14" i="14"/>
  <c r="P16" i="14" s="1"/>
  <c r="Q14" i="14"/>
  <c r="R14" i="14"/>
  <c r="S14" i="14"/>
  <c r="T14" i="14"/>
  <c r="U14" i="14"/>
  <c r="U16" i="14" s="1"/>
  <c r="V14" i="14"/>
  <c r="W14" i="14"/>
  <c r="X14" i="14"/>
  <c r="X16" i="14" s="1"/>
  <c r="Y14" i="14"/>
  <c r="Z14" i="14"/>
  <c r="AA14" i="14"/>
  <c r="AB14" i="14"/>
  <c r="AC14" i="14"/>
  <c r="AC16" i="14" s="1"/>
  <c r="AD14" i="14"/>
  <c r="AE14" i="14"/>
  <c r="AF14" i="14"/>
  <c r="AF16" i="14" s="1"/>
  <c r="AG14" i="14"/>
  <c r="AH14" i="14"/>
  <c r="AI14" i="14"/>
  <c r="AJ14" i="14"/>
  <c r="AJ16" i="14" s="1"/>
  <c r="AK14" i="14"/>
  <c r="AK16" i="14" s="1"/>
  <c r="AL14" i="14"/>
  <c r="AL16" i="14" s="1"/>
  <c r="AM14" i="14"/>
  <c r="AM16" i="14" s="1"/>
  <c r="AN14" i="14"/>
  <c r="AN16" i="14" s="1"/>
  <c r="AO14" i="14"/>
  <c r="AP14" i="14"/>
  <c r="AQ14" i="14"/>
  <c r="AR14" i="14"/>
  <c r="AR16" i="14" s="1"/>
  <c r="AS14" i="14"/>
  <c r="AS16" i="14" s="1"/>
  <c r="AT14" i="14"/>
  <c r="AT16" i="14" s="1"/>
  <c r="AU14" i="14"/>
  <c r="AU16" i="14" s="1"/>
  <c r="AV14" i="14"/>
  <c r="AV16" i="14" s="1"/>
  <c r="AW14" i="14"/>
  <c r="AX14" i="14"/>
  <c r="AY14" i="14"/>
  <c r="AZ14" i="14"/>
  <c r="AZ16" i="14" s="1"/>
  <c r="C11" i="14"/>
  <c r="C7" i="14"/>
  <c r="C10" i="14" s="1"/>
  <c r="C12" i="14" s="1"/>
  <c r="C6" i="14"/>
  <c r="C5" i="14"/>
  <c r="I10" i="14" l="1"/>
  <c r="I12" i="14" s="1"/>
  <c r="AB12" i="14"/>
  <c r="L12" i="14"/>
  <c r="W16" i="14"/>
  <c r="G16" i="14"/>
  <c r="T12" i="14"/>
  <c r="D12" i="14"/>
  <c r="AE16" i="14"/>
  <c r="O16" i="14"/>
  <c r="S12" i="14"/>
  <c r="AD16" i="14"/>
  <c r="V16" i="14"/>
  <c r="N16" i="14"/>
  <c r="F16" i="14"/>
  <c r="Z10" i="14"/>
  <c r="Z17" i="14" s="1"/>
  <c r="Z18" i="14" s="1"/>
  <c r="Z20" i="14" s="1"/>
  <c r="J10" i="14"/>
  <c r="J17" i="14" s="1"/>
  <c r="J18" i="14" s="1"/>
  <c r="J20" i="14" s="1"/>
  <c r="Q38" i="14"/>
  <c r="Q40" i="14" s="1"/>
  <c r="AF37" i="14"/>
  <c r="O38" i="14"/>
  <c r="O40" i="14" s="1"/>
  <c r="R10" i="14"/>
  <c r="R8" i="14" s="1"/>
  <c r="H10" i="14"/>
  <c r="H17" i="14" s="1"/>
  <c r="H18" i="14" s="1"/>
  <c r="H20" i="14" s="1"/>
  <c r="K10" i="14"/>
  <c r="K12" i="14" s="1"/>
  <c r="S38" i="14"/>
  <c r="S40" i="14" s="1"/>
  <c r="AR30" i="14"/>
  <c r="AR31" i="14" s="1"/>
  <c r="Z37" i="14"/>
  <c r="AO38" i="14"/>
  <c r="AO40" i="14" s="1"/>
  <c r="AN38" i="14"/>
  <c r="AN40" i="14" s="1"/>
  <c r="AU10" i="14"/>
  <c r="AU17" i="14" s="1"/>
  <c r="AU18" i="14" s="1"/>
  <c r="AK27" i="14"/>
  <c r="AK28" i="14" s="1"/>
  <c r="AM38" i="14"/>
  <c r="AM40" i="14" s="1"/>
  <c r="AA37" i="14"/>
  <c r="AH27" i="14"/>
  <c r="AH28" i="14" s="1"/>
  <c r="K37" i="14"/>
  <c r="AG38" i="14"/>
  <c r="AG40" i="14" s="1"/>
  <c r="AO30" i="14"/>
  <c r="AO31" i="14" s="1"/>
  <c r="AW16" i="14"/>
  <c r="AO16" i="14"/>
  <c r="AG16" i="14"/>
  <c r="Q16" i="14"/>
  <c r="K16" i="14"/>
  <c r="AS10" i="14"/>
  <c r="AK10" i="14"/>
  <c r="AK8" i="14" s="1"/>
  <c r="AT10" i="14"/>
  <c r="AL10" i="14"/>
  <c r="AL37" i="14"/>
  <c r="J37" i="14"/>
  <c r="AZ17" i="14"/>
  <c r="AZ18" i="14" s="1"/>
  <c r="Y16" i="14"/>
  <c r="AY30" i="14"/>
  <c r="AY31" i="14" s="1"/>
  <c r="AY29" i="14"/>
  <c r="AQ30" i="14"/>
  <c r="AQ31" i="14" s="1"/>
  <c r="AQ29" i="14"/>
  <c r="AM17" i="14"/>
  <c r="AM18" i="14" s="1"/>
  <c r="AJ29" i="14"/>
  <c r="D38" i="14"/>
  <c r="D40" i="14" s="1"/>
  <c r="AE17" i="14"/>
  <c r="AE18" i="14" s="1"/>
  <c r="AE20" i="14" s="1"/>
  <c r="AI29" i="14"/>
  <c r="AZ30" i="14"/>
  <c r="AZ31" i="14" s="1"/>
  <c r="AJ17" i="14"/>
  <c r="AJ18" i="14" s="1"/>
  <c r="I16" i="14"/>
  <c r="AS38" i="14"/>
  <c r="AS40" i="14" s="1"/>
  <c r="AS37" i="14"/>
  <c r="AK38" i="14"/>
  <c r="AK40" i="14" s="1"/>
  <c r="AK37" i="14"/>
  <c r="U37" i="14"/>
  <c r="U38" i="14"/>
  <c r="U40" i="14" s="1"/>
  <c r="AZ38" i="14"/>
  <c r="AZ40" i="14" s="1"/>
  <c r="AZ37" i="14"/>
  <c r="L37" i="14"/>
  <c r="L38" i="14"/>
  <c r="L40" i="14" s="1"/>
  <c r="AS17" i="14"/>
  <c r="AS18" i="14" s="1"/>
  <c r="AK29" i="14"/>
  <c r="AK30" i="14"/>
  <c r="AK31" i="14" s="1"/>
  <c r="C8" i="14"/>
  <c r="AR17" i="14"/>
  <c r="AR18" i="14" s="1"/>
  <c r="AP27" i="14"/>
  <c r="AP28" i="14" s="1"/>
  <c r="AP26" i="14"/>
  <c r="AA16" i="14"/>
  <c r="AR38" i="14"/>
  <c r="AR40" i="14" s="1"/>
  <c r="AR37" i="14"/>
  <c r="AJ38" i="14"/>
  <c r="AJ40" i="14" s="1"/>
  <c r="AJ37" i="14"/>
  <c r="AB37" i="14"/>
  <c r="AB38" i="14"/>
  <c r="AB40" i="14" s="1"/>
  <c r="AS30" i="14"/>
  <c r="AS31" i="14" s="1"/>
  <c r="T38" i="14"/>
  <c r="T40" i="14" s="1"/>
  <c r="AY10" i="14"/>
  <c r="AW27" i="14"/>
  <c r="AW28" i="14" s="1"/>
  <c r="I37" i="14"/>
  <c r="AF29" i="14"/>
  <c r="Y37" i="14"/>
  <c r="G37" i="14"/>
  <c r="AI10" i="14"/>
  <c r="AI8" i="14" s="1"/>
  <c r="AM26" i="14"/>
  <c r="AV29" i="14"/>
  <c r="AO27" i="14"/>
  <c r="AO28" i="14" s="1"/>
  <c r="AX37" i="14"/>
  <c r="AP37" i="14"/>
  <c r="AH37" i="14"/>
  <c r="AY38" i="14"/>
  <c r="AY40" i="14" s="1"/>
  <c r="AQ38" i="14"/>
  <c r="AQ40" i="14" s="1"/>
  <c r="AI38" i="14"/>
  <c r="AI40" i="14" s="1"/>
  <c r="AX30" i="14"/>
  <c r="AX31" i="14" s="1"/>
  <c r="Z16" i="14"/>
  <c r="R16" i="14"/>
  <c r="J16" i="14"/>
  <c r="W10" i="14"/>
  <c r="W12" i="14" s="1"/>
  <c r="O10" i="14"/>
  <c r="O12" i="14" s="1"/>
  <c r="G10" i="14"/>
  <c r="G17" i="14"/>
  <c r="G18" i="14" s="1"/>
  <c r="S17" i="14"/>
  <c r="S18" i="14" s="1"/>
  <c r="S20" i="14" s="1"/>
  <c r="Z27" i="14"/>
  <c r="Z28" i="14" s="1"/>
  <c r="AB17" i="14"/>
  <c r="AB18" i="14" s="1"/>
  <c r="AB20" i="14" s="1"/>
  <c r="L17" i="14"/>
  <c r="L18" i="14" s="1"/>
  <c r="L20" i="14" s="1"/>
  <c r="J27" i="14"/>
  <c r="J28" i="14" s="1"/>
  <c r="V38" i="14"/>
  <c r="V40" i="14" s="1"/>
  <c r="V37" i="14"/>
  <c r="F38" i="14"/>
  <c r="F40" i="14" s="1"/>
  <c r="F37" i="14"/>
  <c r="AA10" i="14"/>
  <c r="R26" i="14"/>
  <c r="I27" i="14"/>
  <c r="I28" i="14" s="1"/>
  <c r="E38" i="14"/>
  <c r="E40" i="14" s="1"/>
  <c r="O26" i="14"/>
  <c r="G27" i="14"/>
  <c r="G28" i="14" s="1"/>
  <c r="AC38" i="14"/>
  <c r="AC40" i="14" s="1"/>
  <c r="AB16" i="14"/>
  <c r="T16" i="14"/>
  <c r="L16" i="14"/>
  <c r="D16" i="14"/>
  <c r="AC26" i="14"/>
  <c r="AC27" i="14"/>
  <c r="AC28" i="14" s="1"/>
  <c r="C38" i="14"/>
  <c r="T17" i="14"/>
  <c r="T18" i="14" s="1"/>
  <c r="T20" i="14" s="1"/>
  <c r="D17" i="14"/>
  <c r="D18" i="14" s="1"/>
  <c r="D20" i="14" s="1"/>
  <c r="Q27" i="14"/>
  <c r="Q28" i="14" s="1"/>
  <c r="Q26" i="14"/>
  <c r="AD38" i="14"/>
  <c r="AD40" i="14" s="1"/>
  <c r="AD37" i="14"/>
  <c r="N38" i="14"/>
  <c r="N40" i="14" s="1"/>
  <c r="N37" i="14"/>
  <c r="W26" i="14"/>
  <c r="W27" i="14"/>
  <c r="W28" i="14" s="1"/>
  <c r="R37" i="14"/>
  <c r="M38" i="14"/>
  <c r="M40" i="14" s="1"/>
  <c r="X38" i="14"/>
  <c r="X40" i="14" s="1"/>
  <c r="P38" i="14"/>
  <c r="P40" i="14" s="1"/>
  <c r="H38" i="14"/>
  <c r="H40" i="14" s="1"/>
  <c r="AC10" i="14"/>
  <c r="AC12" i="14" s="1"/>
  <c r="U10" i="14"/>
  <c r="U12" i="14" s="1"/>
  <c r="M10" i="14"/>
  <c r="E10" i="14"/>
  <c r="AD10" i="14"/>
  <c r="V10" i="14"/>
  <c r="V12" i="14" s="1"/>
  <c r="N10" i="14"/>
  <c r="F10" i="14"/>
  <c r="F12" i="14" s="1"/>
  <c r="L34" i="14"/>
  <c r="L39" i="14" s="1"/>
  <c r="L41" i="14" s="1"/>
  <c r="AL26" i="14"/>
  <c r="AL27" i="14"/>
  <c r="AL28" i="14" s="1"/>
  <c r="N26" i="14"/>
  <c r="N27" i="14"/>
  <c r="N28" i="14" s="1"/>
  <c r="AM30" i="14"/>
  <c r="AM31" i="14" s="1"/>
  <c r="AM29" i="14"/>
  <c r="AE30" i="14"/>
  <c r="AE31" i="14" s="1"/>
  <c r="AE29" i="14"/>
  <c r="AW10" i="14"/>
  <c r="AO10" i="14"/>
  <c r="AG10" i="14"/>
  <c r="AG8" i="14" s="1"/>
  <c r="Y10" i="14"/>
  <c r="Q10" i="14"/>
  <c r="Q12" i="14" s="1"/>
  <c r="C17" i="14"/>
  <c r="C18" i="14" s="1"/>
  <c r="AF17" i="14"/>
  <c r="AF18" i="14" s="1"/>
  <c r="AF20" i="14" s="1"/>
  <c r="AD26" i="14"/>
  <c r="F26" i="14"/>
  <c r="AU29" i="14"/>
  <c r="AT27" i="14"/>
  <c r="AT28" i="14" s="1"/>
  <c r="AT26" i="14"/>
  <c r="AV10" i="14"/>
  <c r="AN10" i="14"/>
  <c r="X10" i="14"/>
  <c r="X12" i="14" s="1"/>
  <c r="P10" i="14"/>
  <c r="V27" i="14"/>
  <c r="V28" i="14" s="1"/>
  <c r="AG27" i="14"/>
  <c r="AG28" i="14" s="1"/>
  <c r="AG26" i="14"/>
  <c r="Y26" i="14"/>
  <c r="Y27" i="14"/>
  <c r="Y28" i="14" s="1"/>
  <c r="AP29" i="14"/>
  <c r="AP30" i="14"/>
  <c r="AP31" i="14" s="1"/>
  <c r="AH29" i="14"/>
  <c r="AH30" i="14"/>
  <c r="AH31" i="14" s="1"/>
  <c r="AV27" i="14"/>
  <c r="AV28" i="14" s="1"/>
  <c r="AV26" i="14"/>
  <c r="AN27" i="14"/>
  <c r="AN28" i="14" s="1"/>
  <c r="AN26" i="14"/>
  <c r="AF27" i="14"/>
  <c r="AF28" i="14" s="1"/>
  <c r="AF26" i="14"/>
  <c r="X27" i="14"/>
  <c r="X28" i="14" s="1"/>
  <c r="X26" i="14"/>
  <c r="P27" i="14"/>
  <c r="P28" i="14" s="1"/>
  <c r="P26" i="14"/>
  <c r="H27" i="14"/>
  <c r="H28" i="14" s="1"/>
  <c r="H26" i="14"/>
  <c r="U26" i="14"/>
  <c r="M27" i="14"/>
  <c r="M28" i="14" s="1"/>
  <c r="AT30" i="14"/>
  <c r="AT31" i="14" s="1"/>
  <c r="AT29" i="14"/>
  <c r="AZ27" i="14"/>
  <c r="AZ28" i="14" s="1"/>
  <c r="AZ26" i="14"/>
  <c r="AR27" i="14"/>
  <c r="AR28" i="14" s="1"/>
  <c r="AR26" i="14"/>
  <c r="AJ27" i="14"/>
  <c r="AJ28" i="14" s="1"/>
  <c r="AJ26" i="14"/>
  <c r="AB27" i="14"/>
  <c r="AB28" i="14" s="1"/>
  <c r="AB26" i="14"/>
  <c r="T27" i="14"/>
  <c r="T28" i="14" s="1"/>
  <c r="T26" i="14"/>
  <c r="L27" i="14"/>
  <c r="L28" i="14" s="1"/>
  <c r="L26" i="14"/>
  <c r="D27" i="14"/>
  <c r="D28" i="14" s="1"/>
  <c r="D26" i="14"/>
  <c r="AL30" i="14"/>
  <c r="AL31" i="14" s="1"/>
  <c r="AL29" i="14"/>
  <c r="AY26" i="14"/>
  <c r="AQ26" i="14"/>
  <c r="AI26" i="14"/>
  <c r="AA26" i="14"/>
  <c r="S26" i="14"/>
  <c r="K26" i="14"/>
  <c r="AT8" i="14"/>
  <c r="AX8" i="14"/>
  <c r="AY8" i="14"/>
  <c r="AQ8" i="14"/>
  <c r="L8" i="14"/>
  <c r="S8" i="14"/>
  <c r="AR8" i="14"/>
  <c r="D8" i="14"/>
  <c r="AB8" i="14"/>
  <c r="AM8" i="14"/>
  <c r="AE8" i="14"/>
  <c r="AZ8" i="14"/>
  <c r="T8" i="14"/>
  <c r="Z8" i="14"/>
  <c r="AJ8" i="14"/>
  <c r="AP8" i="14"/>
  <c r="AF8" i="14"/>
  <c r="AS8" i="14"/>
  <c r="AH8" i="14"/>
  <c r="H8" i="14"/>
  <c r="Z12" i="14" l="1"/>
  <c r="J8" i="14"/>
  <c r="J12" i="14"/>
  <c r="P8" i="14"/>
  <c r="P12" i="14"/>
  <c r="H12" i="14"/>
  <c r="Y8" i="14"/>
  <c r="Y12" i="14"/>
  <c r="AD8" i="14"/>
  <c r="AD12" i="14"/>
  <c r="W8" i="14"/>
  <c r="AA8" i="14"/>
  <c r="AA12" i="14"/>
  <c r="R17" i="14"/>
  <c r="R18" i="14" s="1"/>
  <c r="R20" i="14" s="1"/>
  <c r="R12" i="14"/>
  <c r="L23" i="14"/>
  <c r="L30" i="14" s="1"/>
  <c r="L31" i="14" s="1"/>
  <c r="K8" i="14"/>
  <c r="K17" i="14"/>
  <c r="K18" i="14" s="1"/>
  <c r="K20" i="14" s="1"/>
  <c r="F8" i="14"/>
  <c r="N8" i="14"/>
  <c r="N12" i="14"/>
  <c r="G34" i="14"/>
  <c r="G39" i="14" s="1"/>
  <c r="G41" i="14" s="1"/>
  <c r="G20" i="14"/>
  <c r="E17" i="14"/>
  <c r="E18" i="14" s="1"/>
  <c r="E20" i="14" s="1"/>
  <c r="E12" i="14"/>
  <c r="G8" i="14"/>
  <c r="G12" i="14"/>
  <c r="D23" i="14"/>
  <c r="D30" i="14" s="1"/>
  <c r="D31" i="14" s="1"/>
  <c r="M8" i="14"/>
  <c r="M12" i="14"/>
  <c r="C34" i="14"/>
  <c r="C39" i="14" s="1"/>
  <c r="C41" i="14" s="1"/>
  <c r="C23" i="14"/>
  <c r="C20" i="14"/>
  <c r="AT17" i="14"/>
  <c r="AT18" i="14" s="1"/>
  <c r="AL17" i="14"/>
  <c r="AL18" i="14" s="1"/>
  <c r="AU8" i="14"/>
  <c r="O8" i="14"/>
  <c r="J34" i="14"/>
  <c r="J39" i="14" s="1"/>
  <c r="J41" i="14" s="1"/>
  <c r="AK17" i="14"/>
  <c r="AK18" i="14" s="1"/>
  <c r="AL8" i="14"/>
  <c r="D34" i="14"/>
  <c r="D39" i="14" s="1"/>
  <c r="D41" i="14" s="1"/>
  <c r="AN17" i="14"/>
  <c r="AN18" i="14" s="1"/>
  <c r="AW17" i="14"/>
  <c r="AW18" i="14" s="1"/>
  <c r="O17" i="14"/>
  <c r="O18" i="14" s="1"/>
  <c r="AV17" i="14"/>
  <c r="AV18" i="14" s="1"/>
  <c r="W17" i="14"/>
  <c r="W18" i="14" s="1"/>
  <c r="W20" i="14" s="1"/>
  <c r="AW8" i="14"/>
  <c r="H34" i="14"/>
  <c r="H39" i="14" s="1"/>
  <c r="H41" i="14" s="1"/>
  <c r="AY17" i="14"/>
  <c r="AY18" i="14" s="1"/>
  <c r="H23" i="14"/>
  <c r="H30" i="14" s="1"/>
  <c r="H31" i="14" s="1"/>
  <c r="AI17" i="14"/>
  <c r="AI18" i="14" s="1"/>
  <c r="AG17" i="14"/>
  <c r="AG18" i="14" s="1"/>
  <c r="AO17" i="14"/>
  <c r="AO18" i="14" s="1"/>
  <c r="V17" i="14"/>
  <c r="V18" i="14" s="1"/>
  <c r="V20" i="14" s="1"/>
  <c r="P17" i="14"/>
  <c r="P18" i="14" s="1"/>
  <c r="P20" i="14" s="1"/>
  <c r="AD17" i="14"/>
  <c r="AD18" i="14" s="1"/>
  <c r="AD20" i="14" s="1"/>
  <c r="AA17" i="14"/>
  <c r="AA18" i="14" s="1"/>
  <c r="AA20" i="14" s="1"/>
  <c r="S34" i="14"/>
  <c r="S39" i="14" s="1"/>
  <c r="S41" i="14" s="1"/>
  <c r="S23" i="14"/>
  <c r="X17" i="14"/>
  <c r="X18" i="14" s="1"/>
  <c r="X20" i="14" s="1"/>
  <c r="I17" i="14"/>
  <c r="I18" i="14" s="1"/>
  <c r="I20" i="14" s="1"/>
  <c r="E8" i="14"/>
  <c r="I8" i="14"/>
  <c r="X8" i="14"/>
  <c r="Q17" i="14"/>
  <c r="Q18" i="14" s="1"/>
  <c r="Q20" i="14" s="1"/>
  <c r="J23" i="14"/>
  <c r="J29" i="14" s="1"/>
  <c r="M17" i="14"/>
  <c r="M18" i="14" s="1"/>
  <c r="M20" i="14" s="1"/>
  <c r="Z34" i="14"/>
  <c r="Z39" i="14" s="1"/>
  <c r="Z41" i="14" s="1"/>
  <c r="Z23" i="14"/>
  <c r="G23" i="14"/>
  <c r="K23" i="14"/>
  <c r="K30" i="14" s="1"/>
  <c r="K31" i="14" s="1"/>
  <c r="Y17" i="14"/>
  <c r="Y18" i="14" s="1"/>
  <c r="Y20" i="14" s="1"/>
  <c r="U17" i="14"/>
  <c r="U18" i="14" s="1"/>
  <c r="U20" i="14" s="1"/>
  <c r="AC17" i="14"/>
  <c r="AC18" i="14" s="1"/>
  <c r="AC20" i="14" s="1"/>
  <c r="AC8" i="14"/>
  <c r="U8" i="14"/>
  <c r="F17" i="14"/>
  <c r="F18" i="14" s="1"/>
  <c r="F20" i="14" s="1"/>
  <c r="R34" i="14"/>
  <c r="R39" i="14" s="1"/>
  <c r="R41" i="14" s="1"/>
  <c r="R23" i="14"/>
  <c r="AB34" i="14"/>
  <c r="AB39" i="14" s="1"/>
  <c r="AB41" i="14" s="1"/>
  <c r="AB23" i="14"/>
  <c r="T34" i="14"/>
  <c r="T39" i="14" s="1"/>
  <c r="T41" i="14" s="1"/>
  <c r="T23" i="14"/>
  <c r="N17" i="14"/>
  <c r="N18" i="14" s="1"/>
  <c r="N20" i="14" s="1"/>
  <c r="AO8" i="14"/>
  <c r="AN8" i="14"/>
  <c r="Q8" i="14"/>
  <c r="AV8" i="14"/>
  <c r="V8" i="14"/>
  <c r="L29" i="14" l="1"/>
  <c r="W34" i="14"/>
  <c r="W39" i="14" s="1"/>
  <c r="W41" i="14" s="1"/>
  <c r="K29" i="14"/>
  <c r="D29" i="14"/>
  <c r="J30" i="14"/>
  <c r="J31" i="14" s="1"/>
  <c r="E23" i="14"/>
  <c r="E30" i="14" s="1"/>
  <c r="E31" i="14" s="1"/>
  <c r="E34" i="14"/>
  <c r="E39" i="14" s="1"/>
  <c r="E41" i="14" s="1"/>
  <c r="K34" i="14"/>
  <c r="K39" i="14" s="1"/>
  <c r="K41" i="14" s="1"/>
  <c r="I34" i="14"/>
  <c r="I39" i="14" s="1"/>
  <c r="I41" i="14" s="1"/>
  <c r="O23" i="14"/>
  <c r="O29" i="14" s="1"/>
  <c r="O20" i="14"/>
  <c r="H29" i="14"/>
  <c r="I23" i="14"/>
  <c r="I30" i="14" s="1"/>
  <c r="I31" i="14" s="1"/>
  <c r="O34" i="14"/>
  <c r="O39" i="14" s="1"/>
  <c r="O41" i="14" s="1"/>
  <c r="W23" i="14"/>
  <c r="W30" i="14" s="1"/>
  <c r="W31" i="14" s="1"/>
  <c r="Z29" i="14"/>
  <c r="Z30" i="14"/>
  <c r="Z31" i="14" s="1"/>
  <c r="P34" i="14"/>
  <c r="P39" i="14" s="1"/>
  <c r="P41" i="14" s="1"/>
  <c r="P23" i="14"/>
  <c r="U34" i="14"/>
  <c r="U39" i="14" s="1"/>
  <c r="U41" i="14" s="1"/>
  <c r="U23" i="14"/>
  <c r="N34" i="14"/>
  <c r="N39" i="14" s="1"/>
  <c r="N41" i="14" s="1"/>
  <c r="N23" i="14"/>
  <c r="T30" i="14"/>
  <c r="T31" i="14" s="1"/>
  <c r="T29" i="14"/>
  <c r="Y23" i="14"/>
  <c r="Y34" i="14"/>
  <c r="Y39" i="14" s="1"/>
  <c r="Y41" i="14" s="1"/>
  <c r="M34" i="14"/>
  <c r="M39" i="14" s="1"/>
  <c r="M41" i="14" s="1"/>
  <c r="M23" i="14"/>
  <c r="AA34" i="14"/>
  <c r="AA39" i="14" s="1"/>
  <c r="AA41" i="14" s="1"/>
  <c r="AA23" i="14"/>
  <c r="AC34" i="14"/>
  <c r="AC39" i="14" s="1"/>
  <c r="AC41" i="14" s="1"/>
  <c r="AC23" i="14"/>
  <c r="X34" i="14"/>
  <c r="X39" i="14" s="1"/>
  <c r="X41" i="14" s="1"/>
  <c r="X23" i="14"/>
  <c r="F34" i="14"/>
  <c r="F39" i="14" s="1"/>
  <c r="F41" i="14" s="1"/>
  <c r="F23" i="14"/>
  <c r="R30" i="14"/>
  <c r="R31" i="14" s="1"/>
  <c r="R29" i="14"/>
  <c r="G29" i="14"/>
  <c r="G30" i="14"/>
  <c r="G31" i="14" s="1"/>
  <c r="Q23" i="14"/>
  <c r="Q34" i="14"/>
  <c r="Q39" i="14" s="1"/>
  <c r="Q41" i="14" s="1"/>
  <c r="AD23" i="14"/>
  <c r="AD34" i="14"/>
  <c r="AD39" i="14" s="1"/>
  <c r="AD41" i="14" s="1"/>
  <c r="AB29" i="14"/>
  <c r="AB30" i="14"/>
  <c r="AB31" i="14" s="1"/>
  <c r="S30" i="14"/>
  <c r="S31" i="14" s="1"/>
  <c r="S29" i="14"/>
  <c r="V23" i="14"/>
  <c r="V34" i="14"/>
  <c r="V39" i="14" s="1"/>
  <c r="V41" i="14" s="1"/>
  <c r="C29" i="14"/>
  <c r="C30" i="14"/>
  <c r="C31" i="14" s="1"/>
  <c r="E29" i="14" l="1"/>
  <c r="O30" i="14"/>
  <c r="O31" i="14" s="1"/>
  <c r="I29" i="14"/>
  <c r="W29" i="14"/>
  <c r="Q29" i="14"/>
  <c r="Q30" i="14"/>
  <c r="Q31" i="14" s="1"/>
  <c r="P30" i="14"/>
  <c r="P31" i="14" s="1"/>
  <c r="P29" i="14"/>
  <c r="AC29" i="14"/>
  <c r="AC30" i="14"/>
  <c r="AC31" i="14" s="1"/>
  <c r="AA30" i="14"/>
  <c r="AA31" i="14" s="1"/>
  <c r="AA29" i="14"/>
  <c r="Y29" i="14"/>
  <c r="Y30" i="14"/>
  <c r="Y31" i="14" s="1"/>
  <c r="X30" i="14"/>
  <c r="X31" i="14" s="1"/>
  <c r="X29" i="14"/>
  <c r="N30" i="14"/>
  <c r="N31" i="14" s="1"/>
  <c r="N29" i="14"/>
  <c r="AD30" i="14"/>
  <c r="AD31" i="14" s="1"/>
  <c r="AD29" i="14"/>
  <c r="M30" i="14"/>
  <c r="M31" i="14" s="1"/>
  <c r="M29" i="14"/>
  <c r="V29" i="14"/>
  <c r="V30" i="14"/>
  <c r="V31" i="14" s="1"/>
  <c r="F30" i="14"/>
  <c r="F31" i="14" s="1"/>
  <c r="F29" i="14"/>
  <c r="U30" i="14"/>
  <c r="U31" i="14" s="1"/>
  <c r="U29" i="14"/>
  <c r="C22" i="14"/>
  <c r="C26" i="14" s="1"/>
  <c r="C27" i="14" l="1"/>
  <c r="U2" i="1"/>
  <c r="X1" i="14" l="1"/>
  <c r="AB1" i="14"/>
  <c r="AE1" i="14"/>
  <c r="AH1" i="14"/>
  <c r="AL1" i="14"/>
  <c r="AO1" i="14"/>
  <c r="AY1" i="14"/>
  <c r="AV1" i="14"/>
  <c r="AR1" i="14"/>
  <c r="U1" i="14"/>
  <c r="R1" i="14"/>
  <c r="N1" i="14"/>
  <c r="K1" i="14"/>
  <c r="H1" i="14"/>
  <c r="D1" i="14"/>
  <c r="G3" i="13"/>
  <c r="B3" i="13"/>
  <c r="G2" i="13"/>
  <c r="B2" i="13"/>
  <c r="G1" i="13"/>
  <c r="B1" i="13"/>
  <c r="G3" i="12"/>
  <c r="B3" i="12"/>
  <c r="G2" i="12"/>
  <c r="B2" i="12"/>
  <c r="G1" i="12"/>
  <c r="B1" i="12"/>
  <c r="G3" i="10"/>
  <c r="B3" i="10"/>
  <c r="G2" i="10"/>
  <c r="B2" i="10"/>
  <c r="G1" i="10"/>
  <c r="B1" i="10"/>
  <c r="G3" i="7"/>
  <c r="B3" i="7"/>
  <c r="G2" i="7"/>
  <c r="B2" i="7"/>
  <c r="G1" i="7"/>
  <c r="B1" i="7"/>
  <c r="G3" i="6"/>
  <c r="B3" i="6"/>
  <c r="G2" i="6"/>
  <c r="B2" i="6"/>
  <c r="G1" i="6"/>
  <c r="B1" i="6"/>
  <c r="G3" i="5"/>
  <c r="B3" i="5"/>
  <c r="G2" i="5"/>
  <c r="B2" i="5"/>
  <c r="G1" i="5"/>
  <c r="B1" i="5"/>
  <c r="G3" i="4"/>
  <c r="B3" i="4"/>
  <c r="G2" i="4"/>
  <c r="B2" i="4"/>
  <c r="G1" i="4"/>
  <c r="B1" i="4"/>
  <c r="G3" i="3"/>
  <c r="B3" i="3"/>
  <c r="G2" i="3"/>
  <c r="B2" i="3"/>
  <c r="G1" i="3"/>
  <c r="B1" i="3"/>
  <c r="AY2" i="1"/>
  <c r="AY1" i="1"/>
  <c r="AV2" i="1"/>
  <c r="AV1" i="1"/>
  <c r="AR2" i="1"/>
  <c r="AR1" i="1"/>
  <c r="AO2" i="1"/>
  <c r="AO1" i="1"/>
  <c r="AL2" i="1"/>
  <c r="AL1" i="1"/>
  <c r="AH2" i="1"/>
  <c r="AE2" i="1"/>
  <c r="AE1" i="1"/>
  <c r="AB2" i="1"/>
  <c r="AB1" i="1"/>
  <c r="X2" i="1"/>
  <c r="U1" i="1"/>
  <c r="R2" i="1"/>
  <c r="R1" i="1"/>
  <c r="N2" i="1"/>
  <c r="L3" i="14" l="1"/>
  <c r="M3" i="14"/>
  <c r="N3" i="14"/>
  <c r="O3" i="14"/>
  <c r="P3" i="14"/>
  <c r="Q3" i="14"/>
  <c r="R3" i="14"/>
  <c r="S3" i="14"/>
  <c r="T3" i="14"/>
  <c r="U3" i="14"/>
  <c r="V3" i="14"/>
  <c r="W3" i="14"/>
  <c r="X3" i="14"/>
  <c r="Y3" i="14"/>
  <c r="Z3" i="14"/>
  <c r="AA3" i="14"/>
  <c r="AB3" i="14"/>
  <c r="AC3" i="14"/>
  <c r="AD3" i="14"/>
  <c r="AE3" i="14"/>
  <c r="AF3" i="14"/>
  <c r="AG3" i="14"/>
  <c r="AH3" i="14"/>
  <c r="AI3" i="14"/>
  <c r="AJ3" i="14"/>
  <c r="AK3" i="14"/>
  <c r="AL3" i="14"/>
  <c r="AM3" i="14"/>
  <c r="AN3" i="14"/>
  <c r="AO3" i="14"/>
  <c r="AP3" i="14"/>
  <c r="AQ3" i="14"/>
  <c r="AR3" i="14"/>
  <c r="AS3" i="14"/>
  <c r="AT3" i="14"/>
  <c r="AU3" i="14"/>
  <c r="AV3" i="14"/>
  <c r="AW3" i="14"/>
  <c r="AX3" i="14"/>
  <c r="AY3" i="14"/>
  <c r="AZ3" i="14"/>
  <c r="G3" i="14"/>
  <c r="D3" i="14"/>
  <c r="E3" i="14"/>
  <c r="F3" i="14"/>
  <c r="H3" i="14"/>
  <c r="I3" i="14"/>
  <c r="J3" i="14"/>
  <c r="K3" i="14"/>
  <c r="C3" i="14"/>
  <c r="C49" i="14"/>
  <c r="C50" i="14"/>
  <c r="D49" i="14" l="1"/>
  <c r="E49" i="14"/>
  <c r="F49" i="14"/>
  <c r="G49" i="14"/>
  <c r="H49" i="14"/>
  <c r="I49" i="14"/>
  <c r="J49" i="14"/>
  <c r="K49" i="14"/>
  <c r="L49" i="14"/>
  <c r="M49" i="14"/>
  <c r="N49" i="14"/>
  <c r="O49" i="14"/>
  <c r="P49" i="14"/>
  <c r="Q49" i="14"/>
  <c r="R49" i="14"/>
  <c r="S49" i="14"/>
  <c r="T49" i="14"/>
  <c r="U49" i="14"/>
  <c r="V49" i="14"/>
  <c r="W49" i="14"/>
  <c r="X49" i="14"/>
  <c r="Y49" i="14"/>
  <c r="Z49" i="14"/>
  <c r="AA49" i="14"/>
  <c r="AB49" i="14"/>
  <c r="AC49" i="14"/>
  <c r="AD49" i="14"/>
  <c r="AE49" i="14"/>
  <c r="AF49" i="14"/>
  <c r="AG49" i="14"/>
  <c r="AH49" i="14"/>
  <c r="AI49" i="14"/>
  <c r="AJ49" i="14"/>
  <c r="AK49" i="14"/>
  <c r="AL49" i="14"/>
  <c r="AM49" i="14"/>
  <c r="AN49" i="14"/>
  <c r="AO49" i="14"/>
  <c r="AP49" i="14"/>
  <c r="AQ49" i="14"/>
  <c r="AR49" i="14"/>
  <c r="AS49" i="14"/>
  <c r="AT49" i="14"/>
  <c r="AU49" i="14"/>
  <c r="AV49" i="14"/>
  <c r="AW49" i="14"/>
  <c r="AX49" i="14"/>
  <c r="AY49" i="14"/>
  <c r="AZ49" i="14"/>
  <c r="D50" i="14"/>
  <c r="E50" i="14"/>
  <c r="F50" i="14"/>
  <c r="G50" i="14"/>
  <c r="H50" i="14"/>
  <c r="I50" i="14"/>
  <c r="J50" i="14"/>
  <c r="K50" i="14"/>
  <c r="L50" i="14"/>
  <c r="M50" i="14"/>
  <c r="N50" i="14"/>
  <c r="O50" i="14"/>
  <c r="P50" i="14"/>
  <c r="Q50" i="14"/>
  <c r="R50" i="14"/>
  <c r="S50" i="14"/>
  <c r="T50" i="14"/>
  <c r="U50" i="14"/>
  <c r="V50" i="14"/>
  <c r="W50" i="14"/>
  <c r="X50" i="14"/>
  <c r="Y50" i="14"/>
  <c r="Z50" i="14"/>
  <c r="AA50" i="14"/>
  <c r="AB50" i="14"/>
  <c r="AC50" i="14"/>
  <c r="AD50" i="14"/>
  <c r="AE50" i="14"/>
  <c r="AF50" i="14"/>
  <c r="AG50" i="14"/>
  <c r="AH50" i="14"/>
  <c r="AI50" i="14"/>
  <c r="AJ50" i="14"/>
  <c r="AK50" i="14"/>
  <c r="AL50" i="14"/>
  <c r="AM50" i="14"/>
  <c r="AN50" i="14"/>
  <c r="AO50" i="14"/>
  <c r="AP50" i="14"/>
  <c r="AQ50" i="14"/>
  <c r="AR50" i="14"/>
  <c r="AS50" i="14"/>
  <c r="AT50" i="14"/>
  <c r="AU50" i="14"/>
  <c r="AV50" i="14"/>
  <c r="AW50" i="14"/>
  <c r="AX50" i="14"/>
  <c r="AY50" i="14"/>
  <c r="AZ50" i="14"/>
  <c r="D51" i="14"/>
  <c r="E51" i="14"/>
  <c r="F51" i="14"/>
  <c r="G51" i="14"/>
  <c r="H51" i="14"/>
  <c r="I51" i="14"/>
  <c r="J51" i="14"/>
  <c r="K51" i="14"/>
  <c r="L51" i="14"/>
  <c r="M51" i="14"/>
  <c r="N51" i="14"/>
  <c r="O51" i="14"/>
  <c r="P51" i="14"/>
  <c r="Q51" i="14"/>
  <c r="R51" i="14"/>
  <c r="S51" i="14"/>
  <c r="T51" i="14"/>
  <c r="U51" i="14"/>
  <c r="V51" i="14"/>
  <c r="W51" i="14"/>
  <c r="X51" i="14"/>
  <c r="Y51" i="14"/>
  <c r="Z51" i="14"/>
  <c r="AA51" i="14"/>
  <c r="AB51" i="14"/>
  <c r="AC51" i="14"/>
  <c r="AD51" i="14"/>
  <c r="AE51" i="14"/>
  <c r="AF51" i="14"/>
  <c r="AG51" i="14"/>
  <c r="AH51" i="14"/>
  <c r="AI51" i="14"/>
  <c r="AJ51" i="14"/>
  <c r="AK51" i="14"/>
  <c r="AL51" i="14"/>
  <c r="AM51" i="14"/>
  <c r="AN51" i="14"/>
  <c r="AO51" i="14"/>
  <c r="AP51" i="14"/>
  <c r="AQ51" i="14"/>
  <c r="AR51" i="14"/>
  <c r="AS51" i="14"/>
  <c r="AT51" i="14"/>
  <c r="AU51" i="14"/>
  <c r="AV51" i="14"/>
  <c r="AW51" i="14"/>
  <c r="AX51" i="14"/>
  <c r="AY51" i="14"/>
  <c r="AZ51" i="14"/>
  <c r="P86" i="1"/>
  <c r="X1" i="1" l="1"/>
  <c r="N1" i="1"/>
  <c r="AH1" i="1"/>
</calcChain>
</file>

<file path=xl/sharedStrings.xml><?xml version="1.0" encoding="utf-8"?>
<sst xmlns="http://schemas.openxmlformats.org/spreadsheetml/2006/main" count="276" uniqueCount="128">
  <si>
    <t>Nearest Structure</t>
  </si>
  <si>
    <t>Distance Reported</t>
  </si>
  <si>
    <t>Burden</t>
  </si>
  <si>
    <t>Spacing</t>
  </si>
  <si>
    <t>Hole Depth</t>
  </si>
  <si>
    <t>Hole Diameter</t>
  </si>
  <si>
    <t>Stemming</t>
  </si>
  <si>
    <t>Backfill</t>
  </si>
  <si>
    <t>Decking</t>
  </si>
  <si>
    <t>Charges per Hole</t>
  </si>
  <si>
    <t>Explosive Type</t>
  </si>
  <si>
    <t>Explosive Density</t>
  </si>
  <si>
    <t>Number of Holes</t>
  </si>
  <si>
    <t>PPV Reported</t>
  </si>
  <si>
    <t>Waveform Available?</t>
  </si>
  <si>
    <t xml:space="preserve">PPV Frequency </t>
  </si>
  <si>
    <t>Rock Type</t>
  </si>
  <si>
    <t>feet</t>
  </si>
  <si>
    <t>pounds</t>
  </si>
  <si>
    <t>SH, SS, LS</t>
  </si>
  <si>
    <t>Hz</t>
  </si>
  <si>
    <t>dB</t>
  </si>
  <si>
    <t>#</t>
  </si>
  <si>
    <t>Airblast Reported</t>
  </si>
  <si>
    <t>Units</t>
  </si>
  <si>
    <t>Mine:</t>
  </si>
  <si>
    <t>Permit No.:</t>
  </si>
  <si>
    <t>Review Date:</t>
  </si>
  <si>
    <t>Blast Log</t>
  </si>
  <si>
    <t>Coal Seam</t>
  </si>
  <si>
    <t>mm/dd/yy</t>
  </si>
  <si>
    <t>Additional Monitoring</t>
  </si>
  <si>
    <t>PPV Frequency</t>
  </si>
  <si>
    <t>SH</t>
  </si>
  <si>
    <t>Blaster:</t>
  </si>
  <si>
    <t>Review Agency:</t>
  </si>
  <si>
    <r>
      <t>yd</t>
    </r>
    <r>
      <rPr>
        <vertAlign val="superscript"/>
        <sz val="12"/>
        <rFont val="Arial"/>
        <family val="2"/>
      </rPr>
      <t>3</t>
    </r>
  </si>
  <si>
    <t>Blast Date</t>
  </si>
  <si>
    <t>Rock Volume</t>
  </si>
  <si>
    <t>Powder Column</t>
  </si>
  <si>
    <t>Loading Density</t>
  </si>
  <si>
    <t>Powder Factor Calculated</t>
  </si>
  <si>
    <t>Reported Charges per Delay</t>
  </si>
  <si>
    <t>Calculated Explosives per Charge</t>
  </si>
  <si>
    <t>Reported Explosives per Delay</t>
  </si>
  <si>
    <t>Calculated Explosives per Delay</t>
  </si>
  <si>
    <t>Shale</t>
  </si>
  <si>
    <t>Sandstone</t>
  </si>
  <si>
    <t>Limestone</t>
  </si>
  <si>
    <t>BLEP NOTES:</t>
  </si>
  <si>
    <t>Comments</t>
  </si>
  <si>
    <t>BLEP ANALYSIS NOTES:</t>
  </si>
  <si>
    <t>Surface Mine:</t>
  </si>
  <si>
    <t>Blast Time</t>
  </si>
  <si>
    <t>inches</t>
  </si>
  <si>
    <t>Reported Total Exp.</t>
  </si>
  <si>
    <t>Reported Exp. / Hole</t>
  </si>
  <si>
    <t>Reported Exp. / Delay</t>
  </si>
  <si>
    <t>Calculated Charges per Delay</t>
  </si>
  <si>
    <t>Component</t>
  </si>
  <si>
    <t>Blast Log Data Input</t>
  </si>
  <si>
    <r>
      <t>SD</t>
    </r>
    <r>
      <rPr>
        <vertAlign val="subscript"/>
        <sz val="12"/>
        <rFont val="Arial"/>
        <family val="2"/>
      </rPr>
      <t>2</t>
    </r>
    <r>
      <rPr>
        <sz val="12"/>
        <rFont val="Arial"/>
        <family val="2"/>
      </rPr>
      <t xml:space="preserve"> Reported (Additional Monitoring)</t>
    </r>
  </si>
  <si>
    <r>
      <t>SD</t>
    </r>
    <r>
      <rPr>
        <vertAlign val="subscript"/>
        <sz val="12"/>
        <rFont val="Arial"/>
        <family val="2"/>
      </rPr>
      <t>3</t>
    </r>
    <r>
      <rPr>
        <sz val="12"/>
        <rFont val="Arial"/>
        <family val="2"/>
      </rPr>
      <t xml:space="preserve"> Reported (Additional Monitoring)</t>
    </r>
  </si>
  <si>
    <t/>
  </si>
  <si>
    <t>hh:mm PM/AM</t>
  </si>
  <si>
    <t>•  For Scaled Distance compliance, enter the reported blast log data in rows 4 to 25.</t>
  </si>
  <si>
    <t>•  For Peak Particle Velocity and Blasting Level Chart compliance, enter the reported blast log data in rows 4 through 9, 22, and 26 through 29.</t>
  </si>
  <si>
    <t>•  Blue font identifies required entry by the user.  Red font indicates a workbook calculation and should not be edited.  An example blast log has been input for example.</t>
  </si>
  <si>
    <t xml:space="preserve">•  All information is copied  from a blast log except for Distance Measured, Explosive Density, and Actual Charges per Delay which are estimated or calculated by the reviewer. </t>
  </si>
  <si>
    <t>•  Blast hole data  (Depth, Stemming, Backfill, and Decking)  should  represent the deepest hole in the blast or the one with the most explosives.</t>
  </si>
  <si>
    <t>•  The reviewer must verify the blast location and nearest structure location on a map and then measure the distance between them.  It may be different than what is reported.</t>
  </si>
  <si>
    <t>•  Bulk load explosive density may be assumed to be 0.85 g / cm3.  For emulsions, ask the blaster or refer to the explosive manufactuer's literature if not reported.</t>
  </si>
  <si>
    <t>•  For presplit blasts, use Burden (B) = 50.</t>
  </si>
  <si>
    <t>•  Rock Type must be entered as Shale (SH), Sandstone (SS), or Limestone (LS).</t>
  </si>
  <si>
    <t>•  Contact Ken Eltschlager (OSMRE Subject Matter Expert) at (724) 263-8143 for troubleshooting.</t>
  </si>
  <si>
    <t>•  Black fields are based on the entered blast log data.</t>
  </si>
  <si>
    <t xml:space="preserve">•  Red fields are based on cross ckecked values of distance and timing. </t>
  </si>
  <si>
    <t>Is calculated CW within 10% of the reported value?</t>
  </si>
  <si>
    <t>lb/ft</t>
  </si>
  <si>
    <r>
      <t>lb/yd</t>
    </r>
    <r>
      <rPr>
        <vertAlign val="superscript"/>
        <sz val="12"/>
        <rFont val="Arial"/>
        <family val="2"/>
      </rPr>
      <t>3</t>
    </r>
  </si>
  <si>
    <t>lb</t>
  </si>
  <si>
    <r>
      <t>ft/lb</t>
    </r>
    <r>
      <rPr>
        <vertAlign val="superscript"/>
        <sz val="12"/>
        <rFont val="Arial"/>
        <family val="2"/>
      </rPr>
      <t>1/2</t>
    </r>
  </si>
  <si>
    <t>in/sec</t>
  </si>
  <si>
    <r>
      <t>ft/lb</t>
    </r>
    <r>
      <rPr>
        <vertAlign val="superscript"/>
        <sz val="12"/>
        <rFont val="Arial"/>
        <family val="2"/>
      </rPr>
      <t>1/3</t>
    </r>
  </si>
  <si>
    <r>
      <t>ft/lb</t>
    </r>
    <r>
      <rPr>
        <vertAlign val="superscript"/>
        <sz val="12"/>
        <color theme="1"/>
        <rFont val="Arial"/>
        <family val="2"/>
      </rPr>
      <t>1/3</t>
    </r>
  </si>
  <si>
    <r>
      <t>g/cm</t>
    </r>
    <r>
      <rPr>
        <vertAlign val="superscript"/>
        <sz val="12"/>
        <rFont val="Arial"/>
        <family val="2"/>
      </rPr>
      <t>3</t>
    </r>
  </si>
  <si>
    <t>inch/second</t>
  </si>
  <si>
    <t xml:space="preserve">Calculated Charges  &gt; Reported Charges? </t>
  </si>
  <si>
    <t>Distance Measured*</t>
  </si>
  <si>
    <t>Calc. Charges / Delay*</t>
  </si>
  <si>
    <r>
      <t>SD</t>
    </r>
    <r>
      <rPr>
        <vertAlign val="subscript"/>
        <sz val="12"/>
        <rFont val="Arial"/>
        <family val="2"/>
      </rPr>
      <t>2</t>
    </r>
    <r>
      <rPr>
        <sz val="12"/>
        <rFont val="Arial"/>
        <family val="2"/>
      </rPr>
      <t xml:space="preserve"> Reported (Nearest Protected Structure)</t>
    </r>
  </si>
  <si>
    <r>
      <t>PPV</t>
    </r>
    <r>
      <rPr>
        <vertAlign val="subscript"/>
        <sz val="12"/>
        <rFont val="Arial"/>
        <family val="2"/>
      </rPr>
      <t>Best Fit</t>
    </r>
    <r>
      <rPr>
        <sz val="12"/>
        <rFont val="Arial"/>
        <family val="2"/>
      </rPr>
      <t xml:space="preserve"> = 119(SD</t>
    </r>
    <r>
      <rPr>
        <vertAlign val="subscript"/>
        <sz val="12"/>
        <rFont val="Arial"/>
        <family val="2"/>
      </rPr>
      <t>2</t>
    </r>
    <r>
      <rPr>
        <sz val="12"/>
        <rFont val="Arial"/>
        <family val="2"/>
      </rPr>
      <t>)</t>
    </r>
    <r>
      <rPr>
        <vertAlign val="superscript"/>
        <sz val="12"/>
        <rFont val="Arial"/>
        <family val="2"/>
      </rPr>
      <t>-1.52</t>
    </r>
    <r>
      <rPr>
        <sz val="12"/>
        <rFont val="Arial"/>
        <family val="2"/>
      </rPr>
      <t xml:space="preserve">  (SD</t>
    </r>
    <r>
      <rPr>
        <vertAlign val="subscript"/>
        <sz val="12"/>
        <rFont val="Arial"/>
        <family val="2"/>
      </rPr>
      <t>2</t>
    </r>
    <r>
      <rPr>
        <sz val="12"/>
        <rFont val="Arial"/>
        <family val="2"/>
      </rPr>
      <t xml:space="preserve"> Reported)</t>
    </r>
  </si>
  <si>
    <r>
      <t>PPV</t>
    </r>
    <r>
      <rPr>
        <vertAlign val="subscript"/>
        <sz val="12"/>
        <rFont val="Arial"/>
        <family val="2"/>
      </rPr>
      <t>Upper Bound</t>
    </r>
    <r>
      <rPr>
        <sz val="12"/>
        <rFont val="Arial"/>
        <family val="2"/>
      </rPr>
      <t xml:space="preserve"> = 438(SD</t>
    </r>
    <r>
      <rPr>
        <vertAlign val="subscript"/>
        <sz val="12"/>
        <rFont val="Arial"/>
        <family val="2"/>
      </rPr>
      <t>2</t>
    </r>
    <r>
      <rPr>
        <sz val="12"/>
        <rFont val="Arial"/>
        <family val="2"/>
      </rPr>
      <t>)</t>
    </r>
    <r>
      <rPr>
        <vertAlign val="superscript"/>
        <sz val="12"/>
        <rFont val="Arial"/>
        <family val="2"/>
      </rPr>
      <t>-1.52</t>
    </r>
    <r>
      <rPr>
        <sz val="12"/>
        <rFont val="Arial"/>
        <family val="2"/>
      </rPr>
      <t xml:space="preserve">  (SD</t>
    </r>
    <r>
      <rPr>
        <vertAlign val="subscript"/>
        <sz val="12"/>
        <rFont val="Arial"/>
        <family val="2"/>
      </rPr>
      <t>2</t>
    </r>
    <r>
      <rPr>
        <sz val="12"/>
        <rFont val="Arial"/>
        <family val="2"/>
      </rPr>
      <t xml:space="preserve"> Reported)</t>
    </r>
  </si>
  <si>
    <r>
      <t>PPV Reported &gt; PPV</t>
    </r>
    <r>
      <rPr>
        <vertAlign val="subscript"/>
        <sz val="12"/>
        <color theme="1"/>
        <rFont val="Arial"/>
        <family val="2"/>
      </rPr>
      <t>Upper Bound</t>
    </r>
    <r>
      <rPr>
        <sz val="12"/>
        <color theme="1"/>
        <rFont val="Arial"/>
        <family val="2"/>
      </rPr>
      <t>?  (SD</t>
    </r>
    <r>
      <rPr>
        <vertAlign val="subscript"/>
        <sz val="12"/>
        <color theme="1"/>
        <rFont val="Arial"/>
        <family val="2"/>
      </rPr>
      <t>2</t>
    </r>
    <r>
      <rPr>
        <sz val="12"/>
        <color theme="1"/>
        <rFont val="Arial"/>
        <family val="2"/>
      </rPr>
      <t xml:space="preserve"> Reported)</t>
    </r>
  </si>
  <si>
    <r>
      <t>SD</t>
    </r>
    <r>
      <rPr>
        <vertAlign val="subscript"/>
        <sz val="12"/>
        <rFont val="Arial"/>
        <family val="2"/>
      </rPr>
      <t>3</t>
    </r>
    <r>
      <rPr>
        <sz val="12"/>
        <rFont val="Arial"/>
        <family val="2"/>
      </rPr>
      <t xml:space="preserve"> Reported (Nearest Protected Structure)</t>
    </r>
  </si>
  <si>
    <r>
      <t>AB</t>
    </r>
    <r>
      <rPr>
        <vertAlign val="subscript"/>
        <sz val="12"/>
        <rFont val="Arial"/>
        <family val="2"/>
      </rPr>
      <t>Highwall</t>
    </r>
    <r>
      <rPr>
        <sz val="12"/>
        <rFont val="Arial"/>
        <family val="2"/>
      </rPr>
      <t xml:space="preserve"> = 0.162(SD</t>
    </r>
    <r>
      <rPr>
        <vertAlign val="subscript"/>
        <sz val="12"/>
        <rFont val="Arial"/>
        <family val="2"/>
      </rPr>
      <t>3</t>
    </r>
    <r>
      <rPr>
        <sz val="12"/>
        <rFont val="Arial"/>
        <family val="2"/>
      </rPr>
      <t>)</t>
    </r>
    <r>
      <rPr>
        <vertAlign val="superscript"/>
        <sz val="12"/>
        <rFont val="Arial"/>
        <family val="2"/>
      </rPr>
      <t>-0.79</t>
    </r>
    <r>
      <rPr>
        <sz val="12"/>
        <rFont val="Arial"/>
        <family val="2"/>
      </rPr>
      <t xml:space="preserve">  (SD</t>
    </r>
    <r>
      <rPr>
        <vertAlign val="subscript"/>
        <sz val="12"/>
        <rFont val="Arial"/>
        <family val="2"/>
      </rPr>
      <t>3</t>
    </r>
    <r>
      <rPr>
        <sz val="12"/>
        <rFont val="Arial"/>
        <family val="2"/>
      </rPr>
      <t xml:space="preserve"> Reported)</t>
    </r>
  </si>
  <si>
    <r>
      <t>AB</t>
    </r>
    <r>
      <rPr>
        <vertAlign val="subscript"/>
        <sz val="12"/>
        <rFont val="Arial"/>
        <family val="2"/>
      </rPr>
      <t>Parting</t>
    </r>
    <r>
      <rPr>
        <sz val="12"/>
        <rFont val="Arial"/>
        <family val="2"/>
      </rPr>
      <t xml:space="preserve"> = 169(SD</t>
    </r>
    <r>
      <rPr>
        <vertAlign val="subscript"/>
        <sz val="12"/>
        <rFont val="Arial"/>
        <family val="2"/>
      </rPr>
      <t>3</t>
    </r>
    <r>
      <rPr>
        <sz val="12"/>
        <rFont val="Arial"/>
        <family val="2"/>
      </rPr>
      <t>)</t>
    </r>
    <r>
      <rPr>
        <vertAlign val="superscript"/>
        <sz val="12"/>
        <rFont val="Arial"/>
        <family val="2"/>
      </rPr>
      <t>-1.62</t>
    </r>
    <r>
      <rPr>
        <sz val="12"/>
        <rFont val="Arial"/>
        <family val="2"/>
      </rPr>
      <t xml:space="preserve">  (SD</t>
    </r>
    <r>
      <rPr>
        <vertAlign val="subscript"/>
        <sz val="12"/>
        <rFont val="Arial"/>
        <family val="2"/>
      </rPr>
      <t>3</t>
    </r>
    <r>
      <rPr>
        <sz val="12"/>
        <rFont val="Arial"/>
        <family val="2"/>
      </rPr>
      <t xml:space="preserve"> Reported)</t>
    </r>
  </si>
  <si>
    <r>
      <t>AB Reported &gt; AB</t>
    </r>
    <r>
      <rPr>
        <vertAlign val="subscript"/>
        <sz val="12"/>
        <color theme="1"/>
        <rFont val="Arial"/>
        <family val="2"/>
      </rPr>
      <t>Parting</t>
    </r>
    <r>
      <rPr>
        <sz val="12"/>
        <color theme="1"/>
        <rFont val="Arial"/>
        <family val="2"/>
      </rPr>
      <t xml:space="preserve"> (SD</t>
    </r>
    <r>
      <rPr>
        <vertAlign val="subscript"/>
        <sz val="12"/>
        <color theme="1"/>
        <rFont val="Arial"/>
        <family val="2"/>
      </rPr>
      <t>3</t>
    </r>
    <r>
      <rPr>
        <sz val="12"/>
        <color theme="1"/>
        <rFont val="Arial"/>
        <family val="2"/>
      </rPr>
      <t xml:space="preserve"> Reported)?</t>
    </r>
  </si>
  <si>
    <t>POWDER FACTOR</t>
  </si>
  <si>
    <t>CHARGE WEIGHT (CW) PER HOLE</t>
  </si>
  <si>
    <t>BLEP ANALYSIS WORKSHEET</t>
  </si>
  <si>
    <t>CHARGE WEIGHT (CW) PER DELAY</t>
  </si>
  <si>
    <r>
      <t>SQUARE-ROOT SCALED DISTANCE (SD</t>
    </r>
    <r>
      <rPr>
        <b/>
        <vertAlign val="subscript"/>
        <sz val="12"/>
        <color theme="1"/>
        <rFont val="Arial"/>
        <family val="2"/>
      </rPr>
      <t>2</t>
    </r>
    <r>
      <rPr>
        <b/>
        <sz val="12"/>
        <color theme="1"/>
        <rFont val="Arial"/>
        <family val="2"/>
      </rPr>
      <t>)</t>
    </r>
  </si>
  <si>
    <r>
      <t>SD</t>
    </r>
    <r>
      <rPr>
        <b/>
        <vertAlign val="subscript"/>
        <sz val="12"/>
        <color theme="1"/>
        <rFont val="Arial"/>
        <family val="2"/>
      </rPr>
      <t>2</t>
    </r>
    <r>
      <rPr>
        <b/>
        <sz val="12"/>
        <color theme="1"/>
        <rFont val="Arial"/>
        <family val="2"/>
      </rPr>
      <t xml:space="preserve"> vs PEAK PARTICLE VELOCITY (PPV)</t>
    </r>
  </si>
  <si>
    <r>
      <t>CUBE ROOT SCALED DISTANCE (SD</t>
    </r>
    <r>
      <rPr>
        <b/>
        <vertAlign val="subscript"/>
        <sz val="12"/>
        <color theme="1"/>
        <rFont val="Arial"/>
        <family val="2"/>
      </rPr>
      <t>3</t>
    </r>
    <r>
      <rPr>
        <b/>
        <sz val="12"/>
        <color theme="1"/>
        <rFont val="Arial"/>
        <family val="2"/>
      </rPr>
      <t>)</t>
    </r>
  </si>
  <si>
    <r>
      <t>SD</t>
    </r>
    <r>
      <rPr>
        <b/>
        <vertAlign val="subscript"/>
        <sz val="12"/>
        <rFont val="Arial"/>
        <family val="2"/>
      </rPr>
      <t>3</t>
    </r>
    <r>
      <rPr>
        <b/>
        <sz val="12"/>
        <rFont val="Arial"/>
        <family val="2"/>
      </rPr>
      <t xml:space="preserve"> vs AIRBLAST (AB)</t>
    </r>
  </si>
  <si>
    <t>#6</t>
  </si>
  <si>
    <t>D. Soles</t>
  </si>
  <si>
    <t>Yes</t>
  </si>
  <si>
    <t>M. Schafer</t>
  </si>
  <si>
    <t>Calculated CW per Hole</t>
  </si>
  <si>
    <t>Reported CW per Hole</t>
  </si>
  <si>
    <t>Powder Factor Plot Fields</t>
  </si>
  <si>
    <t>Evaluated By:</t>
  </si>
  <si>
    <r>
      <t>SD</t>
    </r>
    <r>
      <rPr>
        <vertAlign val="subscript"/>
        <sz val="12"/>
        <color theme="1"/>
        <rFont val="Arial"/>
        <family val="2"/>
      </rPr>
      <t>2</t>
    </r>
    <r>
      <rPr>
        <sz val="12"/>
        <color theme="1"/>
        <rFont val="Arial"/>
        <family val="2"/>
      </rPr>
      <t xml:space="preserve"> Calculated (Nearest Protected Structure)</t>
    </r>
  </si>
  <si>
    <r>
      <t>PPV</t>
    </r>
    <r>
      <rPr>
        <vertAlign val="subscript"/>
        <sz val="12"/>
        <rFont val="Arial"/>
        <family val="2"/>
      </rPr>
      <t>Best Fit</t>
    </r>
    <r>
      <rPr>
        <sz val="12"/>
        <rFont val="Arial"/>
        <family val="2"/>
      </rPr>
      <t xml:space="preserve"> = 119(SD</t>
    </r>
    <r>
      <rPr>
        <vertAlign val="subscript"/>
        <sz val="12"/>
        <rFont val="Arial"/>
        <family val="2"/>
      </rPr>
      <t>2</t>
    </r>
    <r>
      <rPr>
        <sz val="12"/>
        <rFont val="Arial"/>
        <family val="2"/>
      </rPr>
      <t>)</t>
    </r>
    <r>
      <rPr>
        <vertAlign val="superscript"/>
        <sz val="12"/>
        <rFont val="Arial"/>
        <family val="2"/>
      </rPr>
      <t>-1.52</t>
    </r>
    <r>
      <rPr>
        <sz val="12"/>
        <rFont val="Arial"/>
        <family val="2"/>
      </rPr>
      <t xml:space="preserve">  (SD</t>
    </r>
    <r>
      <rPr>
        <vertAlign val="subscript"/>
        <sz val="12"/>
        <rFont val="Arial"/>
        <family val="2"/>
      </rPr>
      <t>2</t>
    </r>
    <r>
      <rPr>
        <sz val="12"/>
        <rFont val="Arial"/>
        <family val="2"/>
      </rPr>
      <t xml:space="preserve"> Calculated)</t>
    </r>
  </si>
  <si>
    <r>
      <t>PPV</t>
    </r>
    <r>
      <rPr>
        <vertAlign val="subscript"/>
        <sz val="12"/>
        <rFont val="Arial"/>
        <family val="2"/>
      </rPr>
      <t>Upper Bound</t>
    </r>
    <r>
      <rPr>
        <sz val="12"/>
        <rFont val="Arial"/>
        <family val="2"/>
      </rPr>
      <t xml:space="preserve"> = 438(SD</t>
    </r>
    <r>
      <rPr>
        <vertAlign val="subscript"/>
        <sz val="12"/>
        <rFont val="Arial"/>
        <family val="2"/>
      </rPr>
      <t>2</t>
    </r>
    <r>
      <rPr>
        <sz val="12"/>
        <rFont val="Arial"/>
        <family val="2"/>
      </rPr>
      <t>)</t>
    </r>
    <r>
      <rPr>
        <vertAlign val="superscript"/>
        <sz val="12"/>
        <rFont val="Arial"/>
        <family val="2"/>
      </rPr>
      <t>-1.52</t>
    </r>
    <r>
      <rPr>
        <sz val="12"/>
        <rFont val="Arial"/>
        <family val="2"/>
      </rPr>
      <t xml:space="preserve">  (SD</t>
    </r>
    <r>
      <rPr>
        <vertAlign val="subscript"/>
        <sz val="12"/>
        <rFont val="Arial"/>
        <family val="2"/>
      </rPr>
      <t>2</t>
    </r>
    <r>
      <rPr>
        <sz val="12"/>
        <rFont val="Arial"/>
        <family val="2"/>
      </rPr>
      <t xml:space="preserve"> Calculated)</t>
    </r>
  </si>
  <si>
    <r>
      <t>PPV Reported &gt; PPV</t>
    </r>
    <r>
      <rPr>
        <vertAlign val="subscript"/>
        <sz val="12"/>
        <color theme="1"/>
        <rFont val="Arial"/>
        <family val="2"/>
      </rPr>
      <t>Upper Bound</t>
    </r>
    <r>
      <rPr>
        <sz val="12"/>
        <color theme="1"/>
        <rFont val="Arial"/>
        <family val="2"/>
      </rPr>
      <t>?  (SD</t>
    </r>
    <r>
      <rPr>
        <vertAlign val="subscript"/>
        <sz val="12"/>
        <color theme="1"/>
        <rFont val="Arial"/>
        <family val="2"/>
      </rPr>
      <t>2</t>
    </r>
    <r>
      <rPr>
        <sz val="12"/>
        <color theme="1"/>
        <rFont val="Arial"/>
        <family val="2"/>
      </rPr>
      <t xml:space="preserve"> Calculated)</t>
    </r>
  </si>
  <si>
    <r>
      <t>AB</t>
    </r>
    <r>
      <rPr>
        <vertAlign val="subscript"/>
        <sz val="12"/>
        <color theme="1"/>
        <rFont val="Arial"/>
        <family val="2"/>
      </rPr>
      <t>Parting</t>
    </r>
    <r>
      <rPr>
        <sz val="12"/>
        <color theme="1"/>
        <rFont val="Arial"/>
        <family val="2"/>
      </rPr>
      <t xml:space="preserve"> = 169(SD</t>
    </r>
    <r>
      <rPr>
        <vertAlign val="subscript"/>
        <sz val="12"/>
        <color theme="1"/>
        <rFont val="Arial"/>
        <family val="2"/>
      </rPr>
      <t>3</t>
    </r>
    <r>
      <rPr>
        <sz val="12"/>
        <color theme="1"/>
        <rFont val="Arial"/>
        <family val="2"/>
      </rPr>
      <t>)</t>
    </r>
    <r>
      <rPr>
        <vertAlign val="superscript"/>
        <sz val="12"/>
        <color theme="1"/>
        <rFont val="Arial"/>
        <family val="2"/>
      </rPr>
      <t>-1.62</t>
    </r>
    <r>
      <rPr>
        <sz val="12"/>
        <color theme="1"/>
        <rFont val="Arial"/>
        <family val="2"/>
      </rPr>
      <t xml:space="preserve">  (SD</t>
    </r>
    <r>
      <rPr>
        <vertAlign val="subscript"/>
        <sz val="12"/>
        <color theme="1"/>
        <rFont val="Arial"/>
        <family val="2"/>
      </rPr>
      <t>3</t>
    </r>
    <r>
      <rPr>
        <sz val="12"/>
        <color theme="1"/>
        <rFont val="Arial"/>
        <family val="2"/>
      </rPr>
      <t xml:space="preserve"> Calculated)</t>
    </r>
  </si>
  <si>
    <r>
      <t>AB Reported &gt; AB</t>
    </r>
    <r>
      <rPr>
        <vertAlign val="subscript"/>
        <sz val="12"/>
        <color theme="1"/>
        <rFont val="Arial"/>
        <family val="2"/>
      </rPr>
      <t>Parting</t>
    </r>
    <r>
      <rPr>
        <sz val="12"/>
        <color theme="1"/>
        <rFont val="Arial"/>
        <family val="2"/>
      </rPr>
      <t xml:space="preserve"> (SD</t>
    </r>
    <r>
      <rPr>
        <vertAlign val="subscript"/>
        <sz val="12"/>
        <color theme="1"/>
        <rFont val="Arial"/>
        <family val="2"/>
      </rPr>
      <t>3</t>
    </r>
    <r>
      <rPr>
        <sz val="12"/>
        <color theme="1"/>
        <rFont val="Arial"/>
        <family val="2"/>
      </rPr>
      <t xml:space="preserve"> Calculated)?</t>
    </r>
  </si>
  <si>
    <r>
      <t>SD</t>
    </r>
    <r>
      <rPr>
        <vertAlign val="subscript"/>
        <sz val="12"/>
        <color theme="1"/>
        <rFont val="Arial"/>
        <family val="2"/>
      </rPr>
      <t>3</t>
    </r>
    <r>
      <rPr>
        <sz val="12"/>
        <color theme="1"/>
        <rFont val="Arial"/>
        <family val="2"/>
      </rPr>
      <t xml:space="preserve"> Calculated (Nearest Protected Structure)</t>
    </r>
  </si>
  <si>
    <t>text</t>
  </si>
  <si>
    <t>Yes, No, or NT</t>
  </si>
  <si>
    <t>IREMEX</t>
  </si>
  <si>
    <t>Name or ID</t>
  </si>
  <si>
    <t>Name or Product</t>
  </si>
  <si>
    <t>Enter Number</t>
  </si>
  <si>
    <t>Enter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</si>
</sst>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mm/dd/yy_)"/>
    <numFmt numFmtId="165" formatCode="0_)"/>
    <numFmt numFmtId="166" formatCode="0.00_)"/>
    <numFmt numFmtId="167" formatCode="0.000_)"/>
    <numFmt numFmtId="168" formatCode="0.0%"/>
    <numFmt numFmtId="169" formatCode="m/d/yy;@"/>
    <numFmt numFmtId="170" formatCode="mm/dd/yy;@"/>
    <numFmt numFmtId="171" formatCode="0.0"/>
    <numFmt numFmtId="172" formatCode="#,##0.0"/>
    <numFmt numFmtId="173" formatCode="[$-409]h:mm\ AM/PM;@"/>
    <numFmt numFmtId="174" formatCode="m/d/yyyy;@"/>
  </numFmts>
  <fonts count="21" x14ac:knownFonts="1">
    <font>
      <sz val="12"/>
      <name val="Arial"/>
    </font>
    <font>
      <sz val="12"/>
      <name val="Arial"/>
      <family val="2"/>
    </font>
    <font>
      <b/>
      <sz val="12"/>
      <name val="Arial"/>
      <family val="2"/>
    </font>
    <font>
      <sz val="12"/>
      <color indexed="10"/>
      <name val="Arial"/>
      <family val="2"/>
    </font>
    <font>
      <sz val="12"/>
      <color theme="1"/>
      <name val="Arial"/>
      <family val="2"/>
    </font>
    <font>
      <vertAlign val="superscript"/>
      <sz val="12"/>
      <name val="Arial"/>
      <family val="2"/>
    </font>
    <font>
      <sz val="12"/>
      <color rgb="FF0070C0"/>
      <name val="Arial"/>
      <family val="2"/>
    </font>
    <font>
      <sz val="12"/>
      <color rgb="FFFF0000"/>
      <name val="Arial"/>
      <family val="2"/>
    </font>
    <font>
      <i/>
      <sz val="10"/>
      <name val="Arial"/>
      <family val="2"/>
    </font>
    <font>
      <i/>
      <sz val="10"/>
      <color rgb="FF000000"/>
      <name val="Arial"/>
      <family val="2"/>
    </font>
    <font>
      <vertAlign val="superscript"/>
      <sz val="12"/>
      <color theme="1"/>
      <name val="Arial"/>
      <family val="2"/>
    </font>
    <font>
      <b/>
      <sz val="12"/>
      <color theme="1"/>
      <name val="Arial"/>
      <family val="2"/>
    </font>
    <font>
      <vertAlign val="subscript"/>
      <sz val="12"/>
      <color theme="1"/>
      <name val="Arial"/>
      <family val="2"/>
    </font>
    <font>
      <vertAlign val="subscript"/>
      <sz val="12"/>
      <name val="Arial"/>
      <family val="2"/>
    </font>
    <font>
      <sz val="12"/>
      <color rgb="FFC00000"/>
      <name val="Arial"/>
      <family val="2"/>
    </font>
    <font>
      <b/>
      <vertAlign val="subscript"/>
      <sz val="12"/>
      <color theme="1"/>
      <name val="Arial"/>
      <family val="2"/>
    </font>
    <font>
      <b/>
      <vertAlign val="subscript"/>
      <sz val="12"/>
      <name val="Arial"/>
      <family val="2"/>
    </font>
    <font>
      <b/>
      <sz val="14"/>
      <name val="Arial"/>
      <family val="2"/>
    </font>
    <font>
      <i/>
      <sz val="12"/>
      <name val="Arial"/>
      <family val="2"/>
    </font>
    <font>
      <b/>
      <sz val="14"/>
      <color theme="1"/>
      <name val="Arial"/>
      <family val="2"/>
    </font>
    <font>
      <sz val="10"/>
      <name val="Arial"/>
      <family val="2"/>
    </font>
  </fonts>
  <fills count="3">
    <fill>
      <patternFill patternType="none"/>
    </fill>
    <fill>
      <patternFill patternType="gray125"/>
    </fill>
    <fill>
      <patternFill patternType="solid">
        <fgColor indexed="9"/>
        <bgColor indexed="9"/>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hair">
        <color theme="1"/>
      </left>
      <right style="hair">
        <color theme="1"/>
      </right>
      <top style="hair">
        <color theme="1"/>
      </top>
      <bottom style="hair">
        <color theme="1"/>
      </bottom>
      <diagonal/>
    </border>
    <border>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theme="1"/>
      </left>
      <right style="hair">
        <color theme="1"/>
      </right>
      <top style="thin">
        <color theme="1"/>
      </top>
      <bottom style="hair">
        <color theme="1"/>
      </bottom>
      <diagonal/>
    </border>
    <border>
      <left style="hair">
        <color theme="1"/>
      </left>
      <right style="thin">
        <color theme="1"/>
      </right>
      <top style="thin">
        <color theme="1"/>
      </top>
      <bottom style="hair">
        <color theme="1"/>
      </bottom>
      <diagonal/>
    </border>
    <border>
      <left style="thin">
        <color theme="1"/>
      </left>
      <right style="hair">
        <color theme="1"/>
      </right>
      <top style="hair">
        <color theme="1"/>
      </top>
      <bottom style="hair">
        <color theme="1"/>
      </bottom>
      <diagonal/>
    </border>
    <border>
      <left style="hair">
        <color theme="1"/>
      </left>
      <right style="thin">
        <color theme="1"/>
      </right>
      <top style="hair">
        <color theme="1"/>
      </top>
      <bottom style="hair">
        <color theme="1"/>
      </bottom>
      <diagonal/>
    </border>
    <border>
      <left style="thin">
        <color theme="1"/>
      </left>
      <right style="hair">
        <color theme="1"/>
      </right>
      <top style="hair">
        <color theme="1"/>
      </top>
      <bottom style="thin">
        <color theme="1"/>
      </bottom>
      <diagonal/>
    </border>
    <border>
      <left style="hair">
        <color theme="1"/>
      </left>
      <right style="thin">
        <color theme="1"/>
      </right>
      <top style="hair">
        <color theme="1"/>
      </top>
      <bottom style="thin">
        <color theme="1"/>
      </bottom>
      <diagonal/>
    </border>
    <border>
      <left style="thin">
        <color theme="1"/>
      </left>
      <right style="hair">
        <color theme="1"/>
      </right>
      <top/>
      <bottom style="hair">
        <color theme="1"/>
      </bottom>
      <diagonal/>
    </border>
    <border>
      <left style="hair">
        <color theme="1"/>
      </left>
      <right style="thin">
        <color theme="1"/>
      </right>
      <top/>
      <bottom style="hair">
        <color theme="1"/>
      </bottom>
      <diagonal/>
    </border>
    <border>
      <left style="hair">
        <color theme="1"/>
      </left>
      <right style="hair">
        <color theme="1"/>
      </right>
      <top style="thin">
        <color theme="1"/>
      </top>
      <bottom style="hair">
        <color theme="1"/>
      </bottom>
      <diagonal/>
    </border>
    <border>
      <left style="hair">
        <color theme="1"/>
      </left>
      <right style="hair">
        <color theme="1"/>
      </right>
      <top style="hair">
        <color theme="1"/>
      </top>
      <bottom style="thin">
        <color theme="1"/>
      </bottom>
      <diagonal/>
    </border>
    <border>
      <left style="thin">
        <color theme="1"/>
      </left>
      <right/>
      <top style="thin">
        <color theme="1"/>
      </top>
      <bottom style="thin">
        <color theme="1"/>
      </bottom>
      <diagonal/>
    </border>
    <border>
      <left style="thin">
        <color theme="1"/>
      </left>
      <right/>
      <top style="hair">
        <color theme="1"/>
      </top>
      <bottom style="thin">
        <color theme="1"/>
      </bottom>
      <diagonal/>
    </border>
    <border>
      <left style="thin">
        <color theme="1"/>
      </left>
      <right/>
      <top style="hair">
        <color theme="1"/>
      </top>
      <bottom style="hair">
        <color theme="1"/>
      </bottom>
      <diagonal/>
    </border>
    <border>
      <left style="thin">
        <color theme="1"/>
      </left>
      <right/>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style="hair">
        <color theme="1"/>
      </bottom>
      <diagonal/>
    </border>
    <border>
      <left style="thin">
        <color theme="1"/>
      </left>
      <right style="thin">
        <color theme="1"/>
      </right>
      <top/>
      <bottom style="hair">
        <color theme="1"/>
      </bottom>
      <diagonal/>
    </border>
    <border>
      <left/>
      <right style="hair">
        <color theme="1"/>
      </right>
      <top style="thin">
        <color theme="1"/>
      </top>
      <bottom style="hair">
        <color theme="1"/>
      </bottom>
      <diagonal/>
    </border>
    <border>
      <left/>
      <right style="hair">
        <color theme="1"/>
      </right>
      <top style="hair">
        <color theme="1"/>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hair">
        <color theme="1"/>
      </left>
      <right/>
      <top style="thin">
        <color theme="1"/>
      </top>
      <bottom style="hair">
        <color theme="1"/>
      </bottom>
      <diagonal/>
    </border>
    <border>
      <left style="hair">
        <color theme="1"/>
      </left>
      <right/>
      <top style="hair">
        <color theme="1"/>
      </top>
      <bottom style="thin">
        <color theme="1"/>
      </bottom>
      <diagonal/>
    </border>
    <border>
      <left style="hair">
        <color theme="1"/>
      </left>
      <right style="hair">
        <color theme="1"/>
      </right>
      <top/>
      <bottom/>
      <diagonal/>
    </border>
    <border>
      <left style="thin">
        <color theme="1"/>
      </left>
      <right style="thin">
        <color theme="1"/>
      </right>
      <top style="thin">
        <color theme="1"/>
      </top>
      <bottom style="hair">
        <color theme="1"/>
      </bottom>
      <diagonal/>
    </border>
    <border>
      <left/>
      <right/>
      <top/>
      <bottom style="thin">
        <color indexed="64"/>
      </bottom>
      <diagonal/>
    </border>
    <border>
      <left/>
      <right/>
      <top style="thin">
        <color indexed="64"/>
      </top>
      <bottom style="thin">
        <color indexed="64"/>
      </bottom>
      <diagonal/>
    </border>
  </borders>
  <cellStyleXfs count="1">
    <xf numFmtId="0" fontId="0" fillId="0" borderId="1"/>
  </cellStyleXfs>
  <cellXfs count="350">
    <xf numFmtId="0" fontId="0" fillId="0" borderId="1" xfId="0"/>
    <xf numFmtId="0" fontId="0" fillId="0" borderId="0" xfId="0" applyBorder="1"/>
    <xf numFmtId="0" fontId="0" fillId="0" borderId="0" xfId="0" applyBorder="1" applyAlignment="1">
      <alignment vertical="center"/>
    </xf>
    <xf numFmtId="0" fontId="2" fillId="0" borderId="0" xfId="0" applyFont="1" applyBorder="1" applyAlignment="1">
      <alignment vertical="center"/>
    </xf>
    <xf numFmtId="0" fontId="1" fillId="0" borderId="0" xfId="0" applyFont="1" applyBorder="1"/>
    <xf numFmtId="0" fontId="8" fillId="0" borderId="0" xfId="0" applyFont="1" applyBorder="1"/>
    <xf numFmtId="0" fontId="9" fillId="0" borderId="0" xfId="0" applyFont="1" applyBorder="1" applyAlignment="1">
      <alignment horizontal="left" vertical="center" readingOrder="1"/>
    </xf>
    <xf numFmtId="0" fontId="4" fillId="0" borderId="0" xfId="0" applyNumberFormat="1" applyFont="1" applyBorder="1" applyAlignment="1">
      <alignment horizontal="righ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right" vertical="center"/>
    </xf>
    <xf numFmtId="165" fontId="1" fillId="0" borderId="5" xfId="0" applyNumberFormat="1" applyFont="1" applyBorder="1" applyAlignment="1" applyProtection="1">
      <alignment vertical="center"/>
    </xf>
    <xf numFmtId="166" fontId="1" fillId="0" borderId="5" xfId="0" applyNumberFormat="1" applyFont="1" applyBorder="1" applyAlignment="1" applyProtection="1">
      <alignment vertical="center"/>
    </xf>
    <xf numFmtId="0" fontId="1" fillId="0" borderId="6" xfId="0" applyFont="1" applyBorder="1" applyAlignment="1">
      <alignment vertical="center"/>
    </xf>
    <xf numFmtId="0" fontId="1" fillId="0" borderId="5" xfId="0" applyNumberFormat="1" applyFont="1" applyBorder="1" applyAlignment="1">
      <alignment vertical="center"/>
    </xf>
    <xf numFmtId="0" fontId="1" fillId="0" borderId="5" xfId="0" applyNumberFormat="1" applyFont="1" applyBorder="1" applyAlignment="1" applyProtection="1">
      <alignment horizontal="left" vertical="center"/>
    </xf>
    <xf numFmtId="0" fontId="1" fillId="0" borderId="5" xfId="0" applyNumberFormat="1" applyFont="1" applyBorder="1" applyAlignment="1">
      <alignment horizontal="left" vertical="center"/>
    </xf>
    <xf numFmtId="169" fontId="1" fillId="0" borderId="5" xfId="0" applyNumberFormat="1" applyFont="1" applyBorder="1" applyAlignment="1">
      <alignment vertical="center"/>
    </xf>
    <xf numFmtId="0" fontId="1" fillId="0" borderId="5" xfId="0" applyFont="1" applyFill="1" applyBorder="1" applyAlignment="1">
      <alignment vertical="center"/>
    </xf>
    <xf numFmtId="49" fontId="1" fillId="0" borderId="5" xfId="0" applyNumberFormat="1" applyFont="1" applyBorder="1" applyAlignment="1">
      <alignment vertical="center"/>
    </xf>
    <xf numFmtId="167" fontId="1" fillId="2" borderId="5" xfId="0" applyNumberFormat="1" applyFont="1" applyFill="1" applyBorder="1" applyAlignment="1" applyProtection="1">
      <alignment vertical="center"/>
    </xf>
    <xf numFmtId="165" fontId="1" fillId="0" borderId="5" xfId="0" applyNumberFormat="1" applyFont="1" applyBorder="1" applyAlignment="1" applyProtection="1">
      <alignment horizontal="center" vertical="center"/>
    </xf>
    <xf numFmtId="168" fontId="1" fillId="0" borderId="5" xfId="0" applyNumberFormat="1" applyFont="1" applyBorder="1" applyAlignment="1" applyProtection="1">
      <alignment vertical="center"/>
    </xf>
    <xf numFmtId="0" fontId="1" fillId="0" borderId="6" xfId="0" applyNumberFormat="1" applyFont="1" applyBorder="1" applyAlignment="1">
      <alignment vertical="center"/>
    </xf>
    <xf numFmtId="0" fontId="1" fillId="2" borderId="6" xfId="0" applyNumberFormat="1" applyFont="1" applyFill="1" applyBorder="1" applyAlignment="1" applyProtection="1">
      <alignment horizontal="left" vertical="center"/>
    </xf>
    <xf numFmtId="0" fontId="1" fillId="0" borderId="25" xfId="0" applyNumberFormat="1" applyFont="1" applyBorder="1" applyAlignment="1">
      <alignment horizontal="right" vertical="center"/>
    </xf>
    <xf numFmtId="49" fontId="1" fillId="0" borderId="7" xfId="0" applyNumberFormat="1" applyFont="1" applyBorder="1" applyAlignment="1">
      <alignment vertical="center"/>
    </xf>
    <xf numFmtId="0" fontId="1" fillId="2" borderId="18" xfId="0" applyNumberFormat="1" applyFont="1" applyFill="1" applyBorder="1" applyAlignment="1" applyProtection="1">
      <alignment horizontal="left" vertical="center"/>
    </xf>
    <xf numFmtId="49" fontId="1" fillId="2" borderId="21" xfId="0" applyNumberFormat="1" applyFont="1" applyFill="1" applyBorder="1" applyAlignment="1" applyProtection="1">
      <alignment vertical="center"/>
    </xf>
    <xf numFmtId="49" fontId="1" fillId="2" borderId="20" xfId="0" applyNumberFormat="1" applyFont="1" applyFill="1" applyBorder="1" applyAlignment="1" applyProtection="1">
      <alignment vertical="center"/>
    </xf>
    <xf numFmtId="49" fontId="1" fillId="2" borderId="20" xfId="0" applyNumberFormat="1" applyFont="1" applyFill="1" applyBorder="1" applyAlignment="1" applyProtection="1">
      <alignment horizontal="left" vertical="center"/>
    </xf>
    <xf numFmtId="49" fontId="1" fillId="0" borderId="20" xfId="0" applyNumberFormat="1" applyFont="1" applyFill="1" applyBorder="1" applyAlignment="1" applyProtection="1">
      <alignment vertical="center"/>
    </xf>
    <xf numFmtId="49" fontId="1" fillId="0" borderId="20" xfId="0" applyNumberFormat="1" applyFont="1" applyBorder="1" applyAlignment="1">
      <alignment vertical="center"/>
    </xf>
    <xf numFmtId="49" fontId="1" fillId="0" borderId="19" xfId="0" applyNumberFormat="1" applyFont="1" applyBorder="1" applyAlignment="1">
      <alignment vertical="center"/>
    </xf>
    <xf numFmtId="0" fontId="1" fillId="2" borderId="4" xfId="0" applyNumberFormat="1" applyFont="1" applyFill="1" applyBorder="1" applyAlignment="1" applyProtection="1">
      <alignment horizontal="center" vertical="center"/>
    </xf>
    <xf numFmtId="49" fontId="1" fillId="2" borderId="24"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xf>
    <xf numFmtId="49" fontId="1" fillId="0" borderId="23" xfId="0" applyNumberFormat="1" applyFont="1" applyFill="1" applyBorder="1" applyAlignment="1" applyProtection="1">
      <alignment horizontal="center" vertical="center"/>
    </xf>
    <xf numFmtId="49" fontId="1" fillId="0" borderId="23" xfId="0" applyNumberFormat="1" applyFont="1" applyBorder="1" applyAlignment="1">
      <alignment horizontal="center" vertical="center"/>
    </xf>
    <xf numFmtId="49" fontId="1" fillId="0" borderId="22" xfId="0" applyNumberFormat="1" applyFont="1" applyBorder="1" applyAlignment="1">
      <alignment horizontal="center" vertical="center"/>
    </xf>
    <xf numFmtId="0" fontId="1" fillId="0" borderId="26" xfId="0" applyNumberFormat="1" applyFont="1" applyBorder="1" applyAlignment="1">
      <alignment horizontal="right" vertical="center"/>
    </xf>
    <xf numFmtId="0" fontId="1" fillId="0" borderId="8" xfId="0" applyNumberFormat="1" applyFont="1" applyBorder="1" applyAlignment="1">
      <alignment horizontal="right" vertical="center"/>
    </xf>
    <xf numFmtId="0" fontId="1" fillId="2" borderId="12" xfId="0" applyNumberFormat="1" applyFont="1" applyFill="1" applyBorder="1" applyAlignment="1" applyProtection="1">
      <alignment horizontal="right" vertical="center"/>
    </xf>
    <xf numFmtId="0" fontId="4" fillId="0" borderId="25" xfId="0" applyNumberFormat="1" applyFont="1" applyBorder="1" applyAlignment="1">
      <alignment horizontal="right" vertical="center"/>
    </xf>
    <xf numFmtId="0" fontId="1" fillId="0" borderId="7" xfId="0" applyFont="1" applyBorder="1" applyAlignment="1">
      <alignment vertical="center"/>
    </xf>
    <xf numFmtId="0" fontId="4" fillId="0" borderId="26" xfId="0" applyNumberFormat="1" applyFont="1" applyBorder="1" applyAlignment="1">
      <alignment horizontal="right" vertical="center"/>
    </xf>
    <xf numFmtId="0" fontId="4" fillId="0" borderId="8" xfId="0" applyNumberFormat="1" applyFont="1" applyBorder="1" applyAlignment="1">
      <alignment horizontal="right" vertical="center"/>
    </xf>
    <xf numFmtId="0" fontId="4" fillId="2" borderId="12" xfId="0" applyNumberFormat="1" applyFont="1" applyFill="1" applyBorder="1" applyAlignment="1" applyProtection="1">
      <alignment horizontal="right" vertical="center"/>
    </xf>
    <xf numFmtId="165" fontId="1" fillId="2" borderId="6" xfId="0" applyNumberFormat="1" applyFont="1" applyFill="1" applyBorder="1" applyAlignment="1" applyProtection="1">
      <alignment vertical="center"/>
    </xf>
    <xf numFmtId="166" fontId="1" fillId="2" borderId="6" xfId="0" applyNumberFormat="1" applyFont="1" applyFill="1" applyBorder="1" applyAlignment="1" applyProtection="1">
      <alignment vertical="center"/>
    </xf>
    <xf numFmtId="167" fontId="1" fillId="2" borderId="6" xfId="0" applyNumberFormat="1" applyFont="1" applyFill="1" applyBorder="1" applyAlignment="1" applyProtection="1">
      <alignment vertical="center"/>
    </xf>
    <xf numFmtId="0" fontId="1" fillId="2" borderId="6" xfId="0" applyFont="1" applyFill="1" applyBorder="1" applyAlignment="1" applyProtection="1">
      <alignment vertical="center"/>
      <protection locked="0"/>
    </xf>
    <xf numFmtId="169" fontId="1" fillId="2" borderId="6" xfId="0" applyNumberFormat="1" applyFont="1" applyFill="1" applyBorder="1" applyAlignment="1" applyProtection="1">
      <alignment vertical="center"/>
      <protection locked="0"/>
    </xf>
    <xf numFmtId="0" fontId="1" fillId="2" borderId="6" xfId="0" applyFont="1" applyFill="1" applyBorder="1" applyAlignment="1" applyProtection="1">
      <alignment horizontal="center" vertical="center"/>
      <protection locked="0"/>
    </xf>
    <xf numFmtId="0" fontId="1" fillId="0" borderId="6" xfId="0" applyFont="1" applyFill="1" applyBorder="1" applyAlignment="1" applyProtection="1">
      <alignment vertical="center"/>
      <protection locked="0"/>
    </xf>
    <xf numFmtId="49" fontId="1" fillId="0" borderId="21" xfId="0" applyNumberFormat="1" applyFont="1" applyBorder="1" applyAlignment="1">
      <alignment vertical="center"/>
    </xf>
    <xf numFmtId="49" fontId="1" fillId="0" borderId="24" xfId="0" applyNumberFormat="1" applyFont="1" applyBorder="1" applyAlignment="1">
      <alignment horizontal="center" vertical="center"/>
    </xf>
    <xf numFmtId="49" fontId="1" fillId="2" borderId="19" xfId="0" applyNumberFormat="1" applyFont="1" applyFill="1" applyBorder="1" applyAlignment="1" applyProtection="1">
      <alignment horizontal="left" vertical="center"/>
    </xf>
    <xf numFmtId="49" fontId="1" fillId="2" borderId="22" xfId="0" applyNumberFormat="1" applyFont="1" applyFill="1" applyBorder="1" applyAlignment="1" applyProtection="1">
      <alignment horizontal="center" vertical="center"/>
    </xf>
    <xf numFmtId="0" fontId="1" fillId="0" borderId="5" xfId="0" applyFont="1" applyBorder="1" applyAlignment="1">
      <alignment horizontal="left" vertical="center"/>
    </xf>
    <xf numFmtId="165" fontId="1" fillId="2" borderId="5" xfId="0" applyNumberFormat="1" applyFont="1" applyFill="1" applyBorder="1" applyAlignment="1" applyProtection="1">
      <alignment horizontal="left" vertical="center"/>
    </xf>
    <xf numFmtId="167" fontId="1" fillId="2" borderId="5" xfId="0" applyNumberFormat="1" applyFont="1" applyFill="1" applyBorder="1" applyAlignment="1" applyProtection="1">
      <alignment horizontal="left" vertical="center"/>
    </xf>
    <xf numFmtId="165" fontId="1" fillId="0" borderId="5" xfId="0" applyNumberFormat="1" applyFont="1" applyBorder="1" applyAlignment="1" applyProtection="1">
      <alignment horizontal="left" vertical="center"/>
    </xf>
    <xf numFmtId="0" fontId="1" fillId="0" borderId="6" xfId="0" applyFont="1" applyBorder="1" applyAlignment="1">
      <alignment horizontal="left" vertical="center"/>
    </xf>
    <xf numFmtId="49" fontId="1" fillId="0" borderId="31" xfId="0" applyNumberFormat="1" applyFont="1" applyBorder="1" applyAlignment="1">
      <alignment vertical="center"/>
    </xf>
    <xf numFmtId="49" fontId="1" fillId="0" borderId="31" xfId="0" applyNumberFormat="1" applyFont="1" applyBorder="1" applyAlignment="1">
      <alignment horizontal="center" vertical="center"/>
    </xf>
    <xf numFmtId="0" fontId="1" fillId="0" borderId="31" xfId="0" applyFont="1" applyBorder="1" applyAlignment="1">
      <alignment vertical="center"/>
    </xf>
    <xf numFmtId="0" fontId="4"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NumberFormat="1" applyFont="1" applyFill="1" applyBorder="1" applyAlignment="1">
      <alignment horizontal="center" vertical="center"/>
    </xf>
    <xf numFmtId="1" fontId="1" fillId="0" borderId="5" xfId="0" applyNumberFormat="1" applyFont="1" applyFill="1" applyBorder="1" applyAlignment="1">
      <alignment horizontal="center" vertical="center"/>
    </xf>
    <xf numFmtId="170" fontId="1" fillId="0" borderId="5" xfId="0" applyNumberFormat="1" applyFont="1" applyFill="1" applyBorder="1" applyAlignment="1">
      <alignment vertical="center"/>
    </xf>
    <xf numFmtId="1" fontId="1" fillId="0" borderId="5" xfId="0" applyNumberFormat="1" applyFont="1" applyFill="1" applyBorder="1" applyAlignment="1" applyProtection="1">
      <alignment horizontal="right" vertical="center"/>
    </xf>
    <xf numFmtId="0" fontId="1" fillId="0" borderId="5" xfId="0" applyFont="1" applyFill="1" applyBorder="1" applyAlignment="1">
      <alignment horizontal="right" vertical="center"/>
    </xf>
    <xf numFmtId="2" fontId="1" fillId="0" borderId="5" xfId="0" applyNumberFormat="1" applyFont="1" applyFill="1" applyBorder="1" applyAlignment="1" applyProtection="1">
      <alignment horizontal="right" vertical="center"/>
    </xf>
    <xf numFmtId="1" fontId="14" fillId="0" borderId="5" xfId="0" applyNumberFormat="1" applyFont="1" applyFill="1" applyBorder="1" applyAlignment="1" applyProtection="1">
      <alignment horizontal="right" vertical="center"/>
    </xf>
    <xf numFmtId="0" fontId="7" fillId="0" borderId="5" xfId="0" applyFont="1" applyFill="1" applyBorder="1" applyAlignment="1">
      <alignment horizontal="right" vertical="center"/>
    </xf>
    <xf numFmtId="1" fontId="1" fillId="0" borderId="5" xfId="0" applyNumberFormat="1" applyFont="1" applyFill="1" applyBorder="1" applyAlignment="1">
      <alignment horizontal="right" vertical="center"/>
    </xf>
    <xf numFmtId="2" fontId="14" fillId="0" borderId="5" xfId="0" applyNumberFormat="1" applyFont="1" applyFill="1" applyBorder="1" applyAlignment="1" applyProtection="1">
      <alignment horizontal="right" vertical="center"/>
    </xf>
    <xf numFmtId="1" fontId="4" fillId="0" borderId="5" xfId="0" applyNumberFormat="1" applyFont="1" applyFill="1" applyBorder="1" applyAlignment="1" applyProtection="1">
      <alignment horizontal="right" vertical="center"/>
    </xf>
    <xf numFmtId="0" fontId="4" fillId="0" borderId="5" xfId="0" applyFont="1" applyFill="1" applyBorder="1" applyAlignment="1">
      <alignment horizontal="right" vertical="center"/>
    </xf>
    <xf numFmtId="0" fontId="4" fillId="0" borderId="5" xfId="0" applyFont="1" applyFill="1" applyBorder="1" applyAlignment="1">
      <alignment vertical="center"/>
    </xf>
    <xf numFmtId="0" fontId="4" fillId="0" borderId="6" xfId="0" applyNumberFormat="1" applyFont="1" applyFill="1" applyBorder="1" applyAlignment="1">
      <alignment horizontal="center" vertical="center"/>
    </xf>
    <xf numFmtId="0" fontId="1" fillId="0" borderId="6" xfId="0" applyFont="1" applyFill="1" applyBorder="1" applyAlignment="1">
      <alignment vertical="center"/>
    </xf>
    <xf numFmtId="170" fontId="1" fillId="0" borderId="6" xfId="0" applyNumberFormat="1" applyFont="1" applyFill="1" applyBorder="1" applyAlignment="1">
      <alignment vertical="center"/>
    </xf>
    <xf numFmtId="0" fontId="1" fillId="0" borderId="6" xfId="0" applyFont="1" applyFill="1" applyBorder="1" applyAlignment="1">
      <alignment horizontal="right" vertical="center"/>
    </xf>
    <xf numFmtId="0" fontId="7" fillId="0" borderId="6" xfId="0" applyFont="1" applyFill="1" applyBorder="1" applyAlignment="1">
      <alignment horizontal="right" vertical="center"/>
    </xf>
    <xf numFmtId="0" fontId="4" fillId="0" borderId="7" xfId="0" applyFont="1" applyFill="1" applyBorder="1" applyAlignment="1">
      <alignment horizontal="left" vertical="center" indent="2"/>
    </xf>
    <xf numFmtId="0" fontId="4" fillId="0" borderId="7" xfId="0" applyFont="1" applyFill="1" applyBorder="1" applyAlignment="1">
      <alignment horizontal="center" vertical="center"/>
    </xf>
    <xf numFmtId="0" fontId="4" fillId="0" borderId="7" xfId="0" applyFont="1" applyFill="1" applyBorder="1" applyAlignment="1">
      <alignment horizontal="right" vertical="center"/>
    </xf>
    <xf numFmtId="0" fontId="11" fillId="0" borderId="16" xfId="0" applyNumberFormat="1" applyFont="1" applyFill="1" applyBorder="1" applyAlignment="1" applyProtection="1">
      <alignment horizontal="right" vertical="center"/>
    </xf>
    <xf numFmtId="0" fontId="11" fillId="0" borderId="16" xfId="0" applyNumberFormat="1" applyFont="1" applyFill="1" applyBorder="1" applyAlignment="1" applyProtection="1">
      <alignment horizontal="right" vertical="center"/>
      <protection locked="0"/>
    </xf>
    <xf numFmtId="0" fontId="1" fillId="0" borderId="11" xfId="0" applyNumberFormat="1" applyFont="1" applyFill="1" applyBorder="1" applyAlignment="1">
      <alignment horizontal="center" vertical="center"/>
    </xf>
    <xf numFmtId="1" fontId="1" fillId="0" borderId="11" xfId="0" applyNumberFormat="1" applyFont="1" applyFill="1" applyBorder="1" applyAlignment="1" applyProtection="1">
      <alignment horizontal="right" vertical="center"/>
    </xf>
    <xf numFmtId="2" fontId="1" fillId="0" borderId="11" xfId="0" applyNumberFormat="1" applyFont="1" applyFill="1" applyBorder="1" applyAlignment="1" applyProtection="1">
      <alignment horizontal="right" vertical="center"/>
    </xf>
    <xf numFmtId="1" fontId="14" fillId="0" borderId="11" xfId="0" applyNumberFormat="1" applyFont="1" applyFill="1" applyBorder="1" applyAlignment="1" applyProtection="1">
      <alignment horizontal="right" vertical="center"/>
    </xf>
    <xf numFmtId="1" fontId="1" fillId="0" borderId="11" xfId="0" applyNumberFormat="1" applyFont="1" applyFill="1" applyBorder="1" applyAlignment="1">
      <alignment horizontal="right" vertical="center"/>
    </xf>
    <xf numFmtId="0" fontId="1" fillId="0" borderId="11" xfId="0" applyFont="1" applyFill="1" applyBorder="1" applyAlignment="1">
      <alignment horizontal="right" vertical="center"/>
    </xf>
    <xf numFmtId="2" fontId="14" fillId="0" borderId="11" xfId="0" applyNumberFormat="1" applyFont="1" applyFill="1" applyBorder="1" applyAlignment="1" applyProtection="1">
      <alignment horizontal="right" vertical="center"/>
    </xf>
    <xf numFmtId="1" fontId="4" fillId="0" borderId="11" xfId="0" applyNumberFormat="1" applyFont="1" applyFill="1" applyBorder="1" applyAlignment="1" applyProtection="1">
      <alignment horizontal="right" vertical="center"/>
    </xf>
    <xf numFmtId="0" fontId="4" fillId="0" borderId="11"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13" xfId="0" applyFont="1" applyFill="1" applyBorder="1" applyAlignment="1">
      <alignment horizontal="right" vertical="center"/>
    </xf>
    <xf numFmtId="170" fontId="1" fillId="0" borderId="17" xfId="0" applyNumberFormat="1" applyFont="1" applyFill="1" applyBorder="1" applyAlignment="1">
      <alignment horizontal="center" vertical="center"/>
    </xf>
    <xf numFmtId="170" fontId="1" fillId="0" borderId="13" xfId="0" applyNumberFormat="1" applyFont="1" applyFill="1" applyBorder="1" applyAlignment="1">
      <alignment horizontal="center" vertical="center"/>
    </xf>
    <xf numFmtId="0" fontId="1" fillId="0" borderId="16" xfId="0" applyFont="1" applyFill="1" applyBorder="1" applyAlignment="1">
      <alignment vertical="center"/>
    </xf>
    <xf numFmtId="0" fontId="1" fillId="0" borderId="9" xfId="0" applyFont="1" applyFill="1" applyBorder="1" applyAlignment="1">
      <alignment vertical="center"/>
    </xf>
    <xf numFmtId="2" fontId="1" fillId="0" borderId="17" xfId="0" applyNumberFormat="1" applyFont="1" applyFill="1" applyBorder="1" applyAlignment="1" applyProtection="1">
      <alignment horizontal="right" vertical="center"/>
    </xf>
    <xf numFmtId="2" fontId="1" fillId="0" borderId="13" xfId="0" applyNumberFormat="1" applyFont="1" applyFill="1" applyBorder="1" applyAlignment="1" applyProtection="1">
      <alignment horizontal="right" vertical="center"/>
    </xf>
    <xf numFmtId="165" fontId="1" fillId="0" borderId="16" xfId="0" applyNumberFormat="1" applyFont="1" applyFill="1" applyBorder="1" applyAlignment="1" applyProtection="1">
      <alignment vertical="center"/>
    </xf>
    <xf numFmtId="165" fontId="1" fillId="0" borderId="9" xfId="0" applyNumberFormat="1" applyFont="1" applyFill="1" applyBorder="1" applyAlignment="1" applyProtection="1">
      <alignment vertical="center"/>
    </xf>
    <xf numFmtId="0" fontId="1" fillId="0" borderId="17" xfId="0" applyNumberFormat="1" applyFont="1" applyFill="1" applyBorder="1" applyAlignment="1" applyProtection="1">
      <alignment horizontal="right" vertical="center"/>
    </xf>
    <xf numFmtId="0" fontId="1" fillId="0" borderId="13" xfId="0" applyNumberFormat="1" applyFont="1" applyFill="1" applyBorder="1" applyAlignment="1" applyProtection="1">
      <alignment horizontal="right" vertical="center"/>
    </xf>
    <xf numFmtId="165" fontId="1" fillId="0" borderId="16" xfId="0" applyNumberFormat="1" applyFont="1" applyFill="1" applyBorder="1" applyAlignment="1" applyProtection="1">
      <alignment horizontal="center" vertical="center"/>
    </xf>
    <xf numFmtId="165" fontId="1" fillId="0" borderId="9" xfId="0" applyNumberFormat="1" applyFont="1" applyFill="1" applyBorder="1" applyAlignment="1" applyProtection="1">
      <alignment horizontal="center" vertical="center"/>
    </xf>
    <xf numFmtId="165" fontId="1" fillId="0" borderId="17" xfId="0" applyNumberFormat="1" applyFont="1" applyFill="1" applyBorder="1" applyAlignment="1" applyProtection="1">
      <alignment horizontal="right" vertical="center"/>
    </xf>
    <xf numFmtId="165" fontId="1" fillId="0" borderId="13" xfId="0" applyNumberFormat="1" applyFont="1" applyFill="1" applyBorder="1" applyAlignment="1" applyProtection="1">
      <alignment horizontal="right" vertical="center"/>
    </xf>
    <xf numFmtId="165" fontId="7" fillId="0" borderId="7" xfId="0" applyNumberFormat="1" applyFont="1" applyFill="1" applyBorder="1" applyAlignment="1" applyProtection="1">
      <alignment vertical="center"/>
    </xf>
    <xf numFmtId="165" fontId="7" fillId="0" borderId="15" xfId="0" applyNumberFormat="1" applyFont="1" applyFill="1" applyBorder="1" applyAlignment="1" applyProtection="1">
      <alignment vertical="center"/>
    </xf>
    <xf numFmtId="1" fontId="1" fillId="0" borderId="17" xfId="0" applyNumberFormat="1" applyFont="1" applyFill="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165" fontId="7" fillId="0" borderId="16" xfId="0" applyNumberFormat="1" applyFont="1" applyFill="1" applyBorder="1" applyAlignment="1" applyProtection="1">
      <alignment vertical="center"/>
    </xf>
    <xf numFmtId="165" fontId="7" fillId="0" borderId="9" xfId="0" applyNumberFormat="1" applyFont="1" applyFill="1" applyBorder="1" applyAlignment="1" applyProtection="1">
      <alignment vertical="center"/>
    </xf>
    <xf numFmtId="0" fontId="1" fillId="0" borderId="17" xfId="0" applyFont="1" applyFill="1" applyBorder="1" applyAlignment="1">
      <alignment horizontal="right" vertical="center"/>
    </xf>
    <xf numFmtId="0" fontId="1" fillId="0" borderId="13"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1" fontId="4" fillId="0" borderId="17" xfId="0" applyNumberFormat="1" applyFont="1" applyFill="1" applyBorder="1" applyAlignment="1" applyProtection="1">
      <alignment horizontal="right" vertical="center"/>
    </xf>
    <xf numFmtId="1" fontId="4" fillId="0" borderId="13" xfId="0" applyNumberFormat="1" applyFont="1" applyFill="1" applyBorder="1" applyAlignment="1" applyProtection="1">
      <alignment horizontal="right" vertical="center"/>
    </xf>
    <xf numFmtId="0" fontId="4" fillId="0" borderId="23" xfId="0" applyFont="1" applyFill="1" applyBorder="1" applyAlignment="1">
      <alignment horizontal="left" vertical="center" indent="2"/>
    </xf>
    <xf numFmtId="170" fontId="4" fillId="0" borderId="22" xfId="0" applyNumberFormat="1" applyFont="1" applyFill="1" applyBorder="1" applyAlignment="1">
      <alignment horizontal="left" vertical="center" indent="2"/>
    </xf>
    <xf numFmtId="0" fontId="11" fillId="0" borderId="32" xfId="0" applyFont="1" applyFill="1" applyBorder="1" applyAlignment="1">
      <alignment vertical="center"/>
    </xf>
    <xf numFmtId="0" fontId="1" fillId="0" borderId="23" xfId="0" applyFont="1" applyFill="1" applyBorder="1" applyAlignment="1">
      <alignment horizontal="left" vertical="center" indent="2"/>
    </xf>
    <xf numFmtId="0" fontId="1" fillId="0" borderId="22" xfId="0" applyFont="1" applyFill="1" applyBorder="1" applyAlignment="1">
      <alignment horizontal="left" vertical="center" indent="2"/>
    </xf>
    <xf numFmtId="0" fontId="11" fillId="0" borderId="32" xfId="0" applyFont="1" applyFill="1" applyBorder="1" applyAlignment="1">
      <alignment horizontal="left" vertical="center"/>
    </xf>
    <xf numFmtId="0" fontId="4" fillId="0" borderId="22" xfId="0" applyFont="1" applyFill="1" applyBorder="1" applyAlignment="1">
      <alignment horizontal="left" vertical="center" indent="2"/>
    </xf>
    <xf numFmtId="0" fontId="2" fillId="0" borderId="24" xfId="0" applyFont="1" applyFill="1" applyBorder="1" applyAlignment="1">
      <alignment horizontal="left" vertical="center"/>
    </xf>
    <xf numFmtId="0" fontId="11" fillId="0" borderId="32" xfId="0" applyNumberFormat="1" applyFont="1" applyFill="1" applyBorder="1" applyAlignment="1">
      <alignment horizontal="center" vertical="center"/>
    </xf>
    <xf numFmtId="0" fontId="1" fillId="0" borderId="23" xfId="0" applyFont="1" applyFill="1" applyBorder="1" applyAlignment="1">
      <alignment horizontal="center" vertical="center"/>
    </xf>
    <xf numFmtId="170" fontId="1" fillId="0" borderId="22" xfId="0" applyNumberFormat="1" applyFont="1" applyFill="1" applyBorder="1" applyAlignment="1">
      <alignment horizontal="center" vertical="center"/>
    </xf>
    <xf numFmtId="0" fontId="1" fillId="0" borderId="32" xfId="0" applyFont="1" applyFill="1" applyBorder="1" applyAlignment="1">
      <alignment horizontal="center" vertical="center"/>
    </xf>
    <xf numFmtId="0" fontId="1" fillId="0" borderId="22" xfId="0" applyFont="1" applyFill="1" applyBorder="1" applyAlignment="1">
      <alignment horizontal="center" vertical="center"/>
    </xf>
    <xf numFmtId="0" fontId="3" fillId="0" borderId="3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11" fillId="0" borderId="8" xfId="0" applyNumberFormat="1" applyFont="1" applyFill="1" applyBorder="1" applyAlignment="1" applyProtection="1">
      <alignment horizontal="right" vertical="center"/>
    </xf>
    <xf numFmtId="0" fontId="1" fillId="0" borderId="10" xfId="0" applyNumberFormat="1" applyFont="1" applyFill="1" applyBorder="1" applyAlignment="1">
      <alignment horizontal="center" vertical="center"/>
    </xf>
    <xf numFmtId="170" fontId="1" fillId="0" borderId="12" xfId="0" applyNumberFormat="1" applyFont="1" applyFill="1" applyBorder="1" applyAlignment="1">
      <alignment horizontal="center" vertical="center"/>
    </xf>
    <xf numFmtId="0" fontId="1" fillId="0" borderId="8" xfId="0" applyFont="1" applyFill="1" applyBorder="1" applyAlignment="1">
      <alignment vertical="center"/>
    </xf>
    <xf numFmtId="1" fontId="1" fillId="0" borderId="10" xfId="0" applyNumberFormat="1" applyFont="1" applyFill="1" applyBorder="1" applyAlignment="1" applyProtection="1">
      <alignment horizontal="right" vertical="center"/>
    </xf>
    <xf numFmtId="2" fontId="1" fillId="0" borderId="12" xfId="0" applyNumberFormat="1" applyFont="1" applyFill="1" applyBorder="1" applyAlignment="1" applyProtection="1">
      <alignment horizontal="right" vertical="center"/>
    </xf>
    <xf numFmtId="165" fontId="1" fillId="0" borderId="8" xfId="0" applyNumberFormat="1" applyFont="1" applyFill="1" applyBorder="1" applyAlignment="1" applyProtection="1">
      <alignment vertical="center"/>
    </xf>
    <xf numFmtId="1" fontId="14" fillId="0" borderId="10" xfId="0" applyNumberFormat="1" applyFont="1" applyFill="1" applyBorder="1" applyAlignment="1" applyProtection="1">
      <alignment horizontal="right" vertical="center"/>
    </xf>
    <xf numFmtId="0" fontId="1" fillId="0" borderId="12" xfId="0" applyNumberFormat="1" applyFont="1" applyFill="1" applyBorder="1" applyAlignment="1" applyProtection="1">
      <alignment horizontal="right" vertical="center"/>
    </xf>
    <xf numFmtId="165" fontId="1" fillId="0" borderId="8" xfId="0" applyNumberFormat="1" applyFont="1" applyFill="1" applyBorder="1" applyAlignment="1" applyProtection="1">
      <alignment horizontal="center" vertical="center"/>
    </xf>
    <xf numFmtId="1" fontId="1" fillId="0" borderId="10" xfId="0" applyNumberFormat="1" applyFont="1" applyFill="1" applyBorder="1" applyAlignment="1">
      <alignment horizontal="right" vertical="center"/>
    </xf>
    <xf numFmtId="0" fontId="1" fillId="0" borderId="10" xfId="0" applyFont="1" applyFill="1" applyBorder="1" applyAlignment="1">
      <alignment horizontal="right" vertical="center"/>
    </xf>
    <xf numFmtId="165" fontId="1" fillId="0" borderId="12" xfId="0" applyNumberFormat="1" applyFont="1" applyFill="1" applyBorder="1" applyAlignment="1" applyProtection="1">
      <alignment horizontal="right" vertical="center"/>
    </xf>
    <xf numFmtId="1" fontId="1" fillId="0" borderId="12" xfId="0" applyNumberFormat="1" applyFont="1" applyFill="1" applyBorder="1" applyAlignment="1" applyProtection="1">
      <alignment horizontal="right" vertical="center"/>
    </xf>
    <xf numFmtId="165" fontId="7" fillId="0" borderId="8" xfId="0" applyNumberFormat="1" applyFont="1" applyFill="1" applyBorder="1" applyAlignment="1" applyProtection="1">
      <alignment vertical="center"/>
    </xf>
    <xf numFmtId="2" fontId="1" fillId="0" borderId="10" xfId="0" applyNumberFormat="1" applyFont="1" applyFill="1" applyBorder="1" applyAlignment="1" applyProtection="1">
      <alignment horizontal="right" vertical="center"/>
    </xf>
    <xf numFmtId="2" fontId="14" fillId="0" borderId="10" xfId="0" applyNumberFormat="1" applyFont="1" applyFill="1" applyBorder="1" applyAlignment="1" applyProtection="1">
      <alignment horizontal="right" vertical="center"/>
    </xf>
    <xf numFmtId="0" fontId="1" fillId="0" borderId="12" xfId="0" applyFont="1" applyFill="1" applyBorder="1" applyAlignment="1">
      <alignment horizontal="right" vertical="center"/>
    </xf>
    <xf numFmtId="0" fontId="7" fillId="0" borderId="8" xfId="0" applyFont="1" applyFill="1" applyBorder="1" applyAlignment="1">
      <alignment horizontal="center" vertical="center"/>
    </xf>
    <xf numFmtId="1" fontId="4" fillId="0" borderId="10" xfId="0" applyNumberFormat="1" applyFont="1" applyFill="1" applyBorder="1" applyAlignment="1" applyProtection="1">
      <alignment horizontal="right" vertical="center"/>
    </xf>
    <xf numFmtId="1" fontId="4" fillId="0" borderId="12" xfId="0" applyNumberFormat="1" applyFont="1" applyFill="1" applyBorder="1" applyAlignment="1" applyProtection="1">
      <alignment horizontal="right" vertical="center"/>
    </xf>
    <xf numFmtId="165" fontId="7" fillId="0" borderId="14" xfId="0" applyNumberFormat="1" applyFont="1" applyFill="1" applyBorder="1" applyAlignment="1" applyProtection="1">
      <alignment vertical="center"/>
    </xf>
    <xf numFmtId="0" fontId="4" fillId="0" borderId="10"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0" xfId="0" applyNumberFormat="1" applyFont="1" applyBorder="1" applyAlignment="1">
      <alignment horizontal="right" vertical="center"/>
    </xf>
    <xf numFmtId="0" fontId="1" fillId="2" borderId="14"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0" borderId="7"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2" borderId="7" xfId="0" applyFont="1" applyFill="1" applyBorder="1" applyAlignment="1" applyProtection="1">
      <alignment horizontal="center" vertical="center"/>
    </xf>
    <xf numFmtId="0" fontId="4" fillId="0" borderId="15" xfId="0" applyFont="1" applyBorder="1" applyAlignment="1" applyProtection="1">
      <alignment horizontal="center" vertical="center"/>
    </xf>
    <xf numFmtId="170" fontId="6" fillId="0" borderId="10" xfId="0" applyNumberFormat="1" applyFont="1" applyBorder="1" applyAlignment="1" applyProtection="1">
      <alignment horizontal="center" vertical="center"/>
      <protection locked="0"/>
    </xf>
    <xf numFmtId="170" fontId="6" fillId="0" borderId="5" xfId="0" applyNumberFormat="1" applyFont="1" applyFill="1" applyBorder="1" applyAlignment="1" applyProtection="1">
      <alignment horizontal="center" vertical="center"/>
      <protection locked="0"/>
    </xf>
    <xf numFmtId="170" fontId="6" fillId="0" borderId="11" xfId="0" applyNumberFormat="1" applyFont="1" applyBorder="1" applyAlignment="1" applyProtection="1">
      <alignment horizontal="center" vertical="center"/>
      <protection locked="0"/>
    </xf>
    <xf numFmtId="170" fontId="6" fillId="0" borderId="5" xfId="0" applyNumberFormat="1" applyFont="1" applyBorder="1" applyAlignment="1" applyProtection="1">
      <alignment horizontal="center" vertical="center"/>
      <protection locked="0"/>
    </xf>
    <xf numFmtId="170" fontId="6" fillId="0" borderId="11" xfId="0" applyNumberFormat="1" applyFont="1" applyFill="1" applyBorder="1" applyAlignment="1" applyProtection="1">
      <alignment horizontal="center" vertical="center"/>
      <protection locked="0"/>
    </xf>
    <xf numFmtId="170" fontId="6" fillId="0" borderId="10" xfId="0" applyNumberFormat="1" applyFont="1" applyFill="1" applyBorder="1" applyAlignment="1" applyProtection="1">
      <alignment horizontal="center" vertical="center"/>
      <protection locked="0"/>
    </xf>
    <xf numFmtId="173" fontId="6" fillId="0" borderId="10" xfId="0" applyNumberFormat="1" applyFont="1" applyBorder="1" applyAlignment="1" applyProtection="1">
      <alignment horizontal="center" vertical="center"/>
      <protection locked="0"/>
    </xf>
    <xf numFmtId="173" fontId="6" fillId="0" borderId="5" xfId="0" applyNumberFormat="1" applyFont="1" applyFill="1" applyBorder="1" applyAlignment="1" applyProtection="1">
      <alignment horizontal="center" vertical="center"/>
      <protection locked="0"/>
    </xf>
    <xf numFmtId="173" fontId="6" fillId="0" borderId="11" xfId="0" applyNumberFormat="1" applyFont="1" applyBorder="1" applyAlignment="1" applyProtection="1">
      <alignment horizontal="center" vertical="center"/>
      <protection locked="0"/>
    </xf>
    <xf numFmtId="173" fontId="6" fillId="0" borderId="10" xfId="0" applyNumberFormat="1" applyFont="1" applyFill="1" applyBorder="1" applyAlignment="1" applyProtection="1">
      <alignment horizontal="center" vertical="center"/>
      <protection locked="0"/>
    </xf>
    <xf numFmtId="173" fontId="6" fillId="0" borderId="5" xfId="0" applyNumberFormat="1" applyFont="1" applyBorder="1" applyAlignment="1" applyProtection="1">
      <alignment horizontal="center" vertical="center"/>
      <protection locked="0"/>
    </xf>
    <xf numFmtId="173" fontId="6" fillId="0" borderId="11" xfId="0" applyNumberFormat="1" applyFont="1" applyFill="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5" xfId="0" applyNumberFormat="1" applyFont="1" applyFill="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xf numFmtId="3" fontId="6" fillId="0" borderId="10" xfId="0" applyNumberFormat="1" applyFont="1" applyBorder="1" applyAlignment="1" applyProtection="1">
      <alignment horizontal="right" vertical="center"/>
      <protection locked="0"/>
    </xf>
    <xf numFmtId="3" fontId="6" fillId="0" borderId="5" xfId="0" applyNumberFormat="1" applyFont="1" applyFill="1" applyBorder="1" applyAlignment="1" applyProtection="1">
      <alignment horizontal="right" vertical="center"/>
      <protection locked="0"/>
    </xf>
    <xf numFmtId="3" fontId="6" fillId="0" borderId="5" xfId="0" applyNumberFormat="1" applyFont="1" applyBorder="1" applyAlignment="1" applyProtection="1">
      <alignment horizontal="right" vertical="center"/>
      <protection locked="0"/>
    </xf>
    <xf numFmtId="3" fontId="6" fillId="0" borderId="11" xfId="0" applyNumberFormat="1" applyFont="1" applyBorder="1" applyAlignment="1" applyProtection="1">
      <alignment horizontal="right" vertical="center"/>
      <protection locked="0"/>
    </xf>
    <xf numFmtId="3" fontId="6" fillId="0" borderId="11" xfId="0" applyNumberFormat="1" applyFont="1" applyFill="1" applyBorder="1" applyAlignment="1" applyProtection="1">
      <alignment horizontal="right" vertical="center"/>
      <protection locked="0"/>
    </xf>
    <xf numFmtId="3" fontId="6" fillId="0" borderId="10" xfId="0" applyNumberFormat="1" applyFont="1" applyFill="1" applyBorder="1" applyAlignment="1" applyProtection="1">
      <alignment horizontal="right" vertical="center"/>
      <protection locked="0"/>
    </xf>
    <xf numFmtId="2" fontId="6" fillId="0" borderId="10" xfId="0" applyNumberFormat="1" applyFont="1" applyBorder="1" applyAlignment="1" applyProtection="1">
      <alignment horizontal="right" vertical="center"/>
      <protection locked="0"/>
    </xf>
    <xf numFmtId="2" fontId="6" fillId="0" borderId="5" xfId="0" applyNumberFormat="1" applyFont="1" applyFill="1" applyBorder="1" applyAlignment="1" applyProtection="1">
      <alignment horizontal="right" vertical="center"/>
      <protection locked="0"/>
    </xf>
    <xf numFmtId="2" fontId="6" fillId="0" borderId="5" xfId="0" applyNumberFormat="1" applyFont="1" applyBorder="1" applyAlignment="1" applyProtection="1">
      <alignment horizontal="right" vertical="center"/>
      <protection locked="0"/>
    </xf>
    <xf numFmtId="2" fontId="6" fillId="0" borderId="11" xfId="0" applyNumberFormat="1" applyFont="1" applyBorder="1" applyAlignment="1" applyProtection="1">
      <alignment horizontal="right" vertical="center"/>
      <protection locked="0"/>
    </xf>
    <xf numFmtId="2" fontId="6" fillId="0" borderId="11" xfId="0" applyNumberFormat="1" applyFont="1" applyFill="1" applyBorder="1" applyAlignment="1" applyProtection="1">
      <alignment horizontal="right" vertical="center"/>
      <protection locked="0"/>
    </xf>
    <xf numFmtId="2" fontId="6" fillId="0" borderId="10" xfId="0" applyNumberFormat="1" applyFont="1" applyFill="1" applyBorder="1" applyAlignment="1" applyProtection="1">
      <alignment horizontal="right" vertical="center"/>
      <protection locked="0"/>
    </xf>
    <xf numFmtId="1" fontId="6" fillId="0" borderId="10" xfId="0" applyNumberFormat="1" applyFont="1" applyBorder="1" applyAlignment="1" applyProtection="1">
      <alignment horizontal="right" vertical="center"/>
      <protection locked="0"/>
    </xf>
    <xf numFmtId="1" fontId="6" fillId="0" borderId="5" xfId="0" applyNumberFormat="1" applyFont="1" applyFill="1" applyBorder="1" applyAlignment="1" applyProtection="1">
      <alignment horizontal="right" vertical="center"/>
      <protection locked="0"/>
    </xf>
    <xf numFmtId="1" fontId="6" fillId="0" borderId="5" xfId="0" applyNumberFormat="1" applyFont="1" applyBorder="1" applyAlignment="1" applyProtection="1">
      <alignment horizontal="right" vertical="center"/>
      <protection locked="0"/>
    </xf>
    <xf numFmtId="1" fontId="6" fillId="0" borderId="11" xfId="0" applyNumberFormat="1" applyFont="1" applyBorder="1" applyAlignment="1" applyProtection="1">
      <alignment horizontal="right" vertical="center"/>
      <protection locked="0"/>
    </xf>
    <xf numFmtId="1" fontId="6" fillId="0" borderId="11" xfId="0" applyNumberFormat="1" applyFont="1" applyFill="1" applyBorder="1" applyAlignment="1" applyProtection="1">
      <alignment horizontal="right" vertical="center"/>
      <protection locked="0"/>
    </xf>
    <xf numFmtId="1" fontId="6" fillId="0" borderId="10" xfId="0" applyNumberFormat="1" applyFont="1" applyFill="1" applyBorder="1" applyAlignment="1" applyProtection="1">
      <alignment horizontal="right" vertical="center"/>
      <protection locked="0"/>
    </xf>
    <xf numFmtId="171" fontId="6" fillId="0" borderId="10" xfId="0" applyNumberFormat="1" applyFont="1" applyBorder="1" applyAlignment="1" applyProtection="1">
      <alignment horizontal="right" vertical="center"/>
      <protection locked="0"/>
    </xf>
    <xf numFmtId="171" fontId="6" fillId="0" borderId="5" xfId="0" applyNumberFormat="1" applyFont="1" applyFill="1" applyBorder="1" applyAlignment="1" applyProtection="1">
      <alignment horizontal="right" vertical="center"/>
      <protection locked="0"/>
    </xf>
    <xf numFmtId="171" fontId="6" fillId="0" borderId="5" xfId="0" applyNumberFormat="1" applyFont="1" applyBorder="1" applyAlignment="1" applyProtection="1">
      <alignment horizontal="right" vertical="center"/>
      <protection locked="0"/>
    </xf>
    <xf numFmtId="171" fontId="6" fillId="0" borderId="11" xfId="0" applyNumberFormat="1" applyFont="1" applyBorder="1" applyAlignment="1" applyProtection="1">
      <alignment horizontal="right" vertical="center"/>
      <protection locked="0"/>
    </xf>
    <xf numFmtId="171" fontId="6" fillId="0" borderId="11" xfId="0" applyNumberFormat="1" applyFont="1" applyFill="1" applyBorder="1" applyAlignment="1" applyProtection="1">
      <alignment horizontal="right" vertical="center"/>
      <protection locked="0"/>
    </xf>
    <xf numFmtId="171" fontId="6" fillId="0" borderId="10" xfId="0" applyNumberFormat="1" applyFont="1" applyFill="1" applyBorder="1" applyAlignment="1" applyProtection="1">
      <alignment horizontal="right" vertical="center"/>
      <protection locked="0"/>
    </xf>
    <xf numFmtId="0" fontId="6" fillId="0" borderId="10" xfId="0" applyNumberFormat="1" applyFont="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0" fontId="6" fillId="0" borderId="5" xfId="0" applyNumberFormat="1" applyFont="1" applyBorder="1" applyAlignment="1" applyProtection="1">
      <alignment horizontal="center" vertical="center"/>
      <protection locked="0"/>
    </xf>
    <xf numFmtId="0" fontId="6" fillId="0" borderId="11" xfId="0" applyNumberFormat="1" applyFont="1" applyBorder="1" applyAlignment="1" applyProtection="1">
      <alignment horizontal="center" vertical="center"/>
      <protection locked="0"/>
    </xf>
    <xf numFmtId="0" fontId="6" fillId="0" borderId="11" xfId="0" applyNumberFormat="1" applyFont="1" applyFill="1" applyBorder="1" applyAlignment="1" applyProtection="1">
      <alignment horizontal="center" vertical="center"/>
      <protection locked="0"/>
    </xf>
    <xf numFmtId="0" fontId="6" fillId="0" borderId="10" xfId="0" applyNumberFormat="1" applyFont="1" applyFill="1" applyBorder="1" applyAlignment="1" applyProtection="1">
      <alignment horizontal="center" vertical="center"/>
      <protection locked="0"/>
    </xf>
    <xf numFmtId="172" fontId="6" fillId="0" borderId="10" xfId="0" applyNumberFormat="1" applyFont="1" applyBorder="1" applyAlignment="1" applyProtection="1">
      <alignment horizontal="right" vertical="center"/>
      <protection locked="0"/>
    </xf>
    <xf numFmtId="172" fontId="6" fillId="0" borderId="5" xfId="0" applyNumberFormat="1" applyFont="1" applyBorder="1" applyAlignment="1" applyProtection="1">
      <alignment horizontal="right" vertical="center"/>
      <protection locked="0"/>
    </xf>
    <xf numFmtId="172" fontId="6" fillId="0" borderId="11" xfId="0" applyNumberFormat="1" applyFont="1" applyBorder="1" applyAlignment="1" applyProtection="1">
      <alignment horizontal="right" vertical="center"/>
      <protection locked="0"/>
    </xf>
    <xf numFmtId="172" fontId="6" fillId="0" borderId="5" xfId="0" applyNumberFormat="1" applyFont="1" applyFill="1" applyBorder="1" applyAlignment="1" applyProtection="1">
      <alignment horizontal="right" vertical="center"/>
      <protection locked="0"/>
    </xf>
    <xf numFmtId="172" fontId="6" fillId="0" borderId="11" xfId="0" applyNumberFormat="1" applyFont="1" applyFill="1" applyBorder="1" applyAlignment="1" applyProtection="1">
      <alignment horizontal="right" vertical="center"/>
      <protection locked="0"/>
    </xf>
    <xf numFmtId="172" fontId="6" fillId="0" borderId="10" xfId="0" applyNumberFormat="1" applyFont="1" applyFill="1" applyBorder="1" applyAlignment="1" applyProtection="1">
      <alignment horizontal="right" vertical="center"/>
      <protection locked="0"/>
    </xf>
    <xf numFmtId="49" fontId="6" fillId="0" borderId="12"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lignment horizontal="center" vertical="center"/>
    </xf>
    <xf numFmtId="49" fontId="6" fillId="0" borderId="17" xfId="0" applyNumberFormat="1" applyFont="1" applyFill="1" applyBorder="1" applyAlignment="1">
      <alignment horizontal="center" vertical="center"/>
    </xf>
    <xf numFmtId="49" fontId="6" fillId="0" borderId="17" xfId="0" applyNumberFormat="1" applyFont="1" applyFill="1" applyBorder="1" applyAlignment="1" applyProtection="1">
      <alignment horizontal="center" vertical="center"/>
      <protection locked="0"/>
    </xf>
    <xf numFmtId="49" fontId="6" fillId="0" borderId="13"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49" fontId="6" fillId="0" borderId="8"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9" xfId="0" applyNumberFormat="1" applyFont="1" applyBorder="1" applyAlignment="1">
      <alignment horizontal="center" vertical="center"/>
    </xf>
    <xf numFmtId="3" fontId="6" fillId="0" borderId="10"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11" xfId="0" applyNumberFormat="1" applyFont="1" applyBorder="1" applyAlignment="1">
      <alignment horizontal="right" vertical="center"/>
    </xf>
    <xf numFmtId="2" fontId="6" fillId="0" borderId="10" xfId="0" applyNumberFormat="1" applyFont="1" applyBorder="1" applyAlignment="1">
      <alignment horizontal="right" vertical="center"/>
    </xf>
    <xf numFmtId="2" fontId="6" fillId="0" borderId="5" xfId="0" applyNumberFormat="1" applyFont="1" applyBorder="1" applyAlignment="1">
      <alignment horizontal="right" vertical="center"/>
    </xf>
    <xf numFmtId="2" fontId="6" fillId="0" borderId="11" xfId="0" applyNumberFormat="1" applyFont="1" applyBorder="1" applyAlignment="1">
      <alignment horizontal="right" vertical="center"/>
    </xf>
    <xf numFmtId="171" fontId="6" fillId="0" borderId="10" xfId="0" applyNumberFormat="1" applyFont="1" applyBorder="1" applyAlignment="1">
      <alignment horizontal="right" vertical="center"/>
    </xf>
    <xf numFmtId="171" fontId="6" fillId="0" borderId="5" xfId="0" applyNumberFormat="1" applyFont="1" applyBorder="1" applyAlignment="1">
      <alignment horizontal="right" vertical="center"/>
    </xf>
    <xf numFmtId="171" fontId="6" fillId="0" borderId="11" xfId="0" applyNumberFormat="1" applyFont="1" applyBorder="1" applyAlignment="1">
      <alignment horizontal="right" vertical="center"/>
    </xf>
    <xf numFmtId="1" fontId="6" fillId="0" borderId="10" xfId="0" applyNumberFormat="1" applyFont="1" applyBorder="1" applyAlignment="1">
      <alignment horizontal="right" vertical="center"/>
    </xf>
    <xf numFmtId="1" fontId="6" fillId="0" borderId="5" xfId="0" applyNumberFormat="1" applyFont="1" applyBorder="1" applyAlignment="1">
      <alignment horizontal="right" vertical="center"/>
    </xf>
    <xf numFmtId="1" fontId="6" fillId="0" borderId="11" xfId="0" applyNumberFormat="1" applyFont="1" applyBorder="1" applyAlignment="1">
      <alignment horizontal="right" vertical="center"/>
    </xf>
    <xf numFmtId="49" fontId="6" fillId="0" borderId="17" xfId="0" applyNumberFormat="1" applyFont="1" applyBorder="1" applyAlignment="1">
      <alignment horizontal="center" vertical="center"/>
    </xf>
    <xf numFmtId="49" fontId="6" fillId="0" borderId="13" xfId="0" applyNumberFormat="1" applyFont="1" applyBorder="1" applyAlignment="1">
      <alignment horizontal="center" vertical="center"/>
    </xf>
    <xf numFmtId="0" fontId="18" fillId="0" borderId="5" xfId="0" applyFont="1" applyFill="1" applyBorder="1" applyAlignment="1">
      <alignment vertical="center"/>
    </xf>
    <xf numFmtId="0" fontId="4" fillId="0" borderId="0" xfId="0" applyNumberFormat="1" applyFont="1" applyBorder="1" applyAlignment="1">
      <alignment horizontal="right" vertical="center"/>
    </xf>
    <xf numFmtId="0" fontId="19" fillId="0" borderId="32" xfId="0" applyNumberFormat="1" applyFont="1" applyFill="1" applyBorder="1" applyAlignment="1">
      <alignment horizontal="left" vertical="center"/>
    </xf>
    <xf numFmtId="0" fontId="18" fillId="0" borderId="0" xfId="0" applyFont="1" applyBorder="1" applyAlignment="1">
      <alignment vertical="center"/>
    </xf>
    <xf numFmtId="0" fontId="11" fillId="0" borderId="5" xfId="0" applyFont="1" applyFill="1" applyBorder="1" applyAlignment="1">
      <alignment vertical="center"/>
    </xf>
    <xf numFmtId="0" fontId="4" fillId="0" borderId="5" xfId="0" applyFont="1" applyFill="1" applyBorder="1" applyAlignment="1">
      <alignment horizontal="center" vertical="center"/>
    </xf>
    <xf numFmtId="0" fontId="14" fillId="0" borderId="5" xfId="0" applyFont="1" applyFill="1" applyBorder="1" applyAlignment="1">
      <alignment vertical="center"/>
    </xf>
    <xf numFmtId="0" fontId="4" fillId="0" borderId="5" xfId="0" applyFont="1" applyFill="1" applyBorder="1" applyAlignment="1">
      <alignment horizontal="left" vertical="center" indent="2"/>
    </xf>
    <xf numFmtId="164" fontId="1" fillId="0" borderId="0" xfId="0" applyNumberFormat="1" applyFont="1" applyBorder="1" applyProtection="1"/>
    <xf numFmtId="0" fontId="1" fillId="0" borderId="0" xfId="0" applyFont="1" applyBorder="1" applyAlignment="1">
      <alignment vertical="center"/>
    </xf>
    <xf numFmtId="166" fontId="1" fillId="0" borderId="0" xfId="0" applyNumberFormat="1" applyFont="1" applyBorder="1" applyAlignment="1" applyProtection="1">
      <alignment vertical="center"/>
    </xf>
    <xf numFmtId="9" fontId="1" fillId="0" borderId="0" xfId="0" applyNumberFormat="1" applyFont="1" applyBorder="1" applyAlignment="1" applyProtection="1">
      <alignment vertical="center"/>
    </xf>
    <xf numFmtId="0" fontId="20" fillId="0" borderId="0" xfId="0" applyFont="1" applyBorder="1"/>
    <xf numFmtId="0" fontId="1" fillId="0" borderId="0" xfId="0" applyFont="1" applyBorder="1" applyAlignment="1"/>
    <xf numFmtId="0" fontId="0" fillId="0" borderId="0" xfId="0" applyBorder="1" applyAlignment="1">
      <alignment horizontal="left" vertical="center"/>
    </xf>
    <xf numFmtId="0" fontId="1" fillId="0" borderId="0" xfId="0" applyNumberFormat="1" applyFont="1" applyBorder="1" applyAlignment="1">
      <alignment horizontal="left" vertical="center"/>
    </xf>
    <xf numFmtId="0" fontId="0" fillId="0" borderId="0" xfId="0" applyNumberFormat="1" applyBorder="1" applyAlignment="1">
      <alignment horizontal="left" vertical="center"/>
    </xf>
    <xf numFmtId="0" fontId="0" fillId="0" borderId="0" xfId="0" applyNumberFormat="1" applyBorder="1" applyAlignment="1">
      <alignment horizontal="right" vertical="center"/>
    </xf>
    <xf numFmtId="2" fontId="0" fillId="0" borderId="0" xfId="0" applyNumberFormat="1" applyBorder="1"/>
    <xf numFmtId="174" fontId="4" fillId="0" borderId="16" xfId="0" applyNumberFormat="1" applyFont="1" applyBorder="1" applyAlignment="1">
      <alignment horizontal="left" vertical="center" wrapText="1"/>
    </xf>
    <xf numFmtId="174" fontId="4" fillId="0" borderId="9" xfId="0" applyNumberFormat="1" applyFont="1" applyBorder="1" applyAlignment="1">
      <alignment horizontal="left" vertical="center" wrapText="1"/>
    </xf>
    <xf numFmtId="0" fontId="4" fillId="0" borderId="16"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0" fontId="4" fillId="0" borderId="16" xfId="0" applyNumberFormat="1" applyFont="1" applyBorder="1" applyAlignment="1">
      <alignment vertical="center" wrapText="1"/>
    </xf>
    <xf numFmtId="0" fontId="4" fillId="0" borderId="9" xfId="0" applyNumberFormat="1" applyFont="1" applyBorder="1" applyAlignment="1">
      <alignment vertical="center" wrapText="1"/>
    </xf>
    <xf numFmtId="49" fontId="6" fillId="0" borderId="16" xfId="0" applyNumberFormat="1" applyFont="1" applyBorder="1" applyAlignment="1">
      <alignment horizontal="left" vertical="center" wrapText="1"/>
    </xf>
    <xf numFmtId="49" fontId="6" fillId="0" borderId="29" xfId="0" applyNumberFormat="1" applyFont="1" applyBorder="1" applyAlignment="1">
      <alignment horizontal="left" vertical="center" wrapText="1"/>
    </xf>
    <xf numFmtId="49" fontId="6" fillId="0" borderId="16" xfId="0" applyNumberFormat="1" applyFont="1" applyBorder="1" applyAlignment="1">
      <alignment vertical="center" wrapText="1"/>
    </xf>
    <xf numFmtId="49" fontId="6" fillId="0" borderId="9" xfId="0" applyNumberFormat="1" applyFont="1" applyBorder="1" applyAlignment="1">
      <alignment vertical="center" wrapText="1"/>
    </xf>
    <xf numFmtId="174" fontId="6" fillId="0" borderId="16" xfId="0" applyNumberFormat="1" applyFont="1" applyBorder="1" applyAlignment="1">
      <alignment horizontal="left" vertical="center" wrapText="1"/>
    </xf>
    <xf numFmtId="174" fontId="6" fillId="0" borderId="9" xfId="0" applyNumberFormat="1" applyFont="1" applyBorder="1" applyAlignment="1">
      <alignment horizontal="left" vertical="center" wrapText="1"/>
    </xf>
    <xf numFmtId="0" fontId="17" fillId="0" borderId="27" xfId="0" applyNumberFormat="1" applyFont="1" applyBorder="1" applyAlignment="1">
      <alignment horizontal="left" vertical="center" wrapText="1"/>
    </xf>
    <xf numFmtId="0" fontId="17" fillId="0" borderId="28" xfId="0" applyNumberFormat="1" applyFont="1" applyBorder="1" applyAlignment="1">
      <alignment horizontal="left" vertical="center" wrapText="1"/>
    </xf>
    <xf numFmtId="0" fontId="1" fillId="0" borderId="0" xfId="0" applyFont="1" applyFill="1" applyBorder="1" applyAlignment="1">
      <alignment horizontal="left" vertical="center" wrapText="1"/>
    </xf>
    <xf numFmtId="49" fontId="6" fillId="0" borderId="17" xfId="0" applyNumberFormat="1" applyFont="1" applyBorder="1" applyAlignment="1" applyProtection="1">
      <alignment horizontal="left" vertical="center"/>
    </xf>
    <xf numFmtId="49" fontId="6" fillId="0" borderId="17" xfId="0" applyNumberFormat="1" applyFont="1" applyBorder="1" applyAlignment="1">
      <alignment horizontal="left" vertical="center"/>
    </xf>
    <xf numFmtId="49" fontId="6" fillId="0" borderId="30" xfId="0" applyNumberFormat="1" applyFont="1" applyBorder="1" applyAlignment="1">
      <alignment horizontal="left" vertical="center"/>
    </xf>
    <xf numFmtId="0" fontId="6" fillId="2" borderId="17" xfId="0" applyNumberFormat="1" applyFont="1" applyFill="1" applyBorder="1" applyAlignment="1" applyProtection="1">
      <alignment horizontal="left" vertical="center"/>
    </xf>
    <xf numFmtId="0" fontId="6" fillId="0" borderId="13" xfId="0" applyNumberFormat="1" applyFont="1" applyBorder="1" applyAlignment="1">
      <alignment horizontal="left" vertical="center"/>
    </xf>
    <xf numFmtId="49" fontId="6" fillId="0" borderId="17"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0" fontId="4" fillId="2" borderId="17" xfId="0" applyNumberFormat="1" applyFont="1" applyFill="1" applyBorder="1" applyAlignment="1" applyProtection="1">
      <alignment horizontal="left" vertical="center" wrapText="1"/>
      <protection locked="0"/>
    </xf>
    <xf numFmtId="0" fontId="4" fillId="0" borderId="13" xfId="0" applyNumberFormat="1" applyFont="1" applyBorder="1" applyAlignment="1">
      <alignment horizontal="left" vertical="center" wrapText="1"/>
    </xf>
    <xf numFmtId="0" fontId="4" fillId="0" borderId="17" xfId="0" applyNumberFormat="1" applyFont="1" applyBorder="1" applyAlignment="1" applyProtection="1">
      <alignment horizontal="left" vertical="center"/>
    </xf>
    <xf numFmtId="0" fontId="4" fillId="0" borderId="17" xfId="0" applyNumberFormat="1" applyFont="1" applyBorder="1" applyAlignment="1">
      <alignment horizontal="left" vertical="center"/>
    </xf>
    <xf numFmtId="0" fontId="4" fillId="0" borderId="30" xfId="0" applyNumberFormat="1" applyFont="1" applyBorder="1" applyAlignment="1">
      <alignment horizontal="left" vertical="center"/>
    </xf>
    <xf numFmtId="0" fontId="4" fillId="2" borderId="17" xfId="0" applyNumberFormat="1" applyFont="1" applyFill="1" applyBorder="1" applyAlignment="1" applyProtection="1">
      <alignment horizontal="left" vertical="center"/>
    </xf>
    <xf numFmtId="0" fontId="4" fillId="0" borderId="13" xfId="0" applyNumberFormat="1" applyFont="1" applyBorder="1" applyAlignment="1">
      <alignment horizontal="left" vertical="center"/>
    </xf>
    <xf numFmtId="49" fontId="4" fillId="2" borderId="17" xfId="0" applyNumberFormat="1" applyFont="1" applyFill="1" applyBorder="1" applyAlignment="1" applyProtection="1">
      <alignment horizontal="left" vertical="center" wrapText="1"/>
      <protection locked="0"/>
    </xf>
    <xf numFmtId="49" fontId="4" fillId="0" borderId="13" xfId="0" applyNumberFormat="1" applyFont="1" applyBorder="1" applyAlignment="1">
      <alignment horizontal="left" vertical="center" wrapText="1"/>
    </xf>
    <xf numFmtId="0" fontId="1"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0" fillId="0" borderId="0" xfId="0" applyNumberFormat="1" applyBorder="1" applyAlignment="1">
      <alignment horizontal="left" vertical="center" wrapText="1"/>
    </xf>
    <xf numFmtId="0" fontId="1" fillId="0" borderId="33" xfId="0" applyNumberFormat="1" applyFont="1" applyBorder="1" applyAlignment="1">
      <alignment horizontal="left" vertical="center"/>
    </xf>
    <xf numFmtId="0" fontId="0" fillId="0" borderId="33" xfId="0" applyNumberFormat="1" applyBorder="1" applyAlignment="1">
      <alignment horizontal="left" vertical="center"/>
    </xf>
    <xf numFmtId="0" fontId="0" fillId="0" borderId="34" xfId="0" applyNumberFormat="1" applyBorder="1" applyAlignment="1">
      <alignment horizontal="left" vertical="center"/>
    </xf>
    <xf numFmtId="49" fontId="1" fillId="0" borderId="34" xfId="0" applyNumberFormat="1" applyFont="1" applyBorder="1" applyAlignment="1">
      <alignment horizontal="left" vertical="center"/>
    </xf>
    <xf numFmtId="49" fontId="1" fillId="0" borderId="33" xfId="0" applyNumberFormat="1" applyFont="1" applyBorder="1" applyAlignment="1">
      <alignment horizontal="left" vertical="center"/>
    </xf>
    <xf numFmtId="174" fontId="0" fillId="0" borderId="34" xfId="0" applyNumberFormat="1" applyBorder="1" applyAlignment="1">
      <alignment horizontal="left" vertical="center"/>
    </xf>
    <xf numFmtId="0" fontId="1" fillId="0" borderId="0" xfId="0" applyNumberFormat="1" applyFont="1" applyBorder="1" applyAlignment="1">
      <alignment horizontal="right" vertical="center"/>
    </xf>
    <xf numFmtId="0" fontId="0" fillId="0" borderId="0" xfId="0" applyNumberFormat="1" applyBorder="1" applyAlignment="1">
      <alignment horizontal="right" vertical="center"/>
    </xf>
    <xf numFmtId="0" fontId="1" fillId="0" borderId="0" xfId="0" applyFont="1" applyBorder="1" applyAlignment="1">
      <alignment horizontal="left" vertical="center" wrapText="1"/>
    </xf>
    <xf numFmtId="0" fontId="0" fillId="0" borderId="0" xfId="0" applyBorder="1" applyAlignment="1">
      <alignment horizontal="left" vertical="center" wrapText="1"/>
    </xf>
    <xf numFmtId="0" fontId="4" fillId="0" borderId="3" xfId="0" applyNumberFormat="1" applyFont="1" applyBorder="1" applyAlignment="1">
      <alignment horizontal="left" vertical="center"/>
    </xf>
    <xf numFmtId="0" fontId="4" fillId="0" borderId="3" xfId="0" applyNumberFormat="1" applyFont="1" applyBorder="1" applyAlignment="1">
      <alignment vertical="center"/>
    </xf>
    <xf numFmtId="0" fontId="4" fillId="0" borderId="2" xfId="0" applyNumberFormat="1" applyFont="1" applyBorder="1" applyAlignment="1">
      <alignment horizontal="left" vertical="center"/>
    </xf>
    <xf numFmtId="0" fontId="4" fillId="0" borderId="0" xfId="0" applyNumberFormat="1" applyFont="1" applyBorder="1" applyAlignment="1">
      <alignment horizontal="right" vertical="center"/>
    </xf>
    <xf numFmtId="174" fontId="4" fillId="0" borderId="2" xfId="0" applyNumberFormat="1" applyFont="1" applyBorder="1" applyAlignment="1">
      <alignment horizontal="left" vertical="center"/>
    </xf>
    <xf numFmtId="0" fontId="1" fillId="0" borderId="0" xfId="0" applyFont="1" applyBorder="1" applyAlignment="1">
      <alignment vertical="center" wrapText="1"/>
    </xf>
    <xf numFmtId="0" fontId="0" fillId="0" borderId="0" xfId="0" applyBorder="1" applyAlignment="1">
      <alignment vertical="center" wrapText="1"/>
    </xf>
    <xf numFmtId="174" fontId="4" fillId="0" borderId="3" xfId="0" applyNumberFormat="1" applyFont="1" applyBorder="1" applyAlignment="1">
      <alignment horizontal="left" vertical="center"/>
    </xf>
    <xf numFmtId="0" fontId="0" fillId="0" borderId="2" xfId="0" applyNumberFormat="1" applyBorder="1" applyAlignment="1">
      <alignment horizontal="left" vertical="center"/>
    </xf>
    <xf numFmtId="0" fontId="0" fillId="0" borderId="3" xfId="0" applyNumberFormat="1" applyBorder="1" applyAlignment="1">
      <alignment horizontal="left" vertical="center"/>
    </xf>
    <xf numFmtId="49" fontId="1" fillId="0" borderId="3" xfId="0" applyNumberFormat="1" applyFont="1" applyBorder="1" applyAlignment="1">
      <alignment horizontal="left" vertical="center"/>
    </xf>
    <xf numFmtId="49" fontId="1" fillId="0" borderId="2" xfId="0" quotePrefix="1" applyNumberFormat="1" applyFont="1" applyBorder="1" applyAlignment="1">
      <alignment horizontal="left" vertical="center"/>
    </xf>
    <xf numFmtId="174" fontId="1" fillId="0" borderId="3" xfId="0" quotePrefix="1" applyNumberFormat="1" applyFont="1" applyBorder="1" applyAlignment="1">
      <alignment horizontal="left" vertical="center"/>
    </xf>
    <xf numFmtId="174" fontId="0" fillId="0" borderId="3" xfId="0" applyNumberFormat="1" applyBorder="1" applyAlignment="1">
      <alignment horizontal="left" vertical="center"/>
    </xf>
    <xf numFmtId="49" fontId="1" fillId="0" borderId="3" xfId="0" quotePrefix="1" applyNumberFormat="1" applyFont="1" applyBorder="1" applyAlignment="1">
      <alignment horizontal="left" vertical="center"/>
    </xf>
    <xf numFmtId="0" fontId="4" fillId="0" borderId="16" xfId="0" applyNumberFormat="1" applyFont="1" applyFill="1" applyBorder="1" applyAlignment="1">
      <alignment horizontal="left" vertical="center"/>
    </xf>
    <xf numFmtId="0" fontId="1" fillId="0" borderId="16" xfId="0" applyFont="1" applyFill="1" applyBorder="1" applyAlignment="1">
      <alignment horizontal="left" vertical="center"/>
    </xf>
    <xf numFmtId="0" fontId="4" fillId="0" borderId="16" xfId="0" applyNumberFormat="1" applyFont="1" applyFill="1" applyBorder="1" applyAlignment="1" applyProtection="1">
      <alignment horizontal="left" vertical="center"/>
    </xf>
    <xf numFmtId="174" fontId="4" fillId="0" borderId="16" xfId="0" applyNumberFormat="1" applyFont="1" applyFill="1" applyBorder="1" applyAlignment="1" applyProtection="1">
      <alignment horizontal="left" vertical="center"/>
      <protection locked="0"/>
    </xf>
    <xf numFmtId="174" fontId="1" fillId="0" borderId="9" xfId="0" applyNumberFormat="1" applyFont="1" applyFill="1" applyBorder="1" applyAlignment="1">
      <alignment horizontal="left" vertical="center"/>
    </xf>
    <xf numFmtId="0" fontId="1" fillId="0" borderId="5" xfId="0" applyFont="1" applyFill="1" applyBorder="1" applyAlignment="1">
      <alignment vertical="center" wrapText="1"/>
    </xf>
    <xf numFmtId="0" fontId="2" fillId="0" borderId="5"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5" xfId="0" applyFont="1" applyFill="1" applyBorder="1" applyAlignment="1">
      <alignment horizontal="left" vertical="center"/>
    </xf>
  </cellXfs>
  <cellStyles count="1">
    <cellStyle name="Normal" xfId="0" builtinId="0"/>
  </cellStyles>
  <dxfs count="6">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b/>
        <i/>
        <strike val="0"/>
        <color theme="0"/>
      </font>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t>BURDEN / SPACING COMPARISON</a:t>
            </a:r>
          </a:p>
        </c:rich>
      </c:tx>
      <c:layout>
        <c:manualLayout>
          <c:xMode val="edge"/>
          <c:yMode val="edge"/>
          <c:x val="0.24027329519036247"/>
          <c:y val="2.489369292431081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66057441018521"/>
          <c:y val="0.10198769579093037"/>
          <c:w val="0.82367389543044056"/>
          <c:h val="0.78319794843401935"/>
        </c:manualLayout>
      </c:layout>
      <c:scatterChart>
        <c:scatterStyle val="lineMarker"/>
        <c:varyColors val="0"/>
        <c:ser>
          <c:idx val="0"/>
          <c:order val="0"/>
          <c:tx>
            <c:v>BURDEN / SPACING COMPARISON</c:v>
          </c:tx>
          <c:spPr>
            <a:ln w="25400" cap="rnd">
              <a:noFill/>
              <a:round/>
            </a:ln>
            <a:effectLst/>
          </c:spPr>
          <c:marker>
            <c:symbol val="square"/>
            <c:size val="7"/>
            <c:spPr>
              <a:solidFill>
                <a:srgbClr val="FF0000"/>
              </a:solidFill>
              <a:ln w="9525">
                <a:solidFill>
                  <a:schemeClr val="tx1"/>
                </a:solidFill>
              </a:ln>
              <a:effectLst/>
            </c:spPr>
          </c:marker>
          <c:xVal>
            <c:numRef>
              <c:f>'0. Data Input'!$C$10:$AZ$10</c:f>
              <c:numCache>
                <c:formatCode>#,##0</c:formatCode>
                <c:ptCount val="50"/>
                <c:pt idx="0">
                  <c:v>19</c:v>
                </c:pt>
              </c:numCache>
            </c:numRef>
          </c:xVal>
          <c:yVal>
            <c:numRef>
              <c:f>'0. Data Input'!$C$11:$AZ$11</c:f>
              <c:numCache>
                <c:formatCode>#,##0</c:formatCode>
                <c:ptCount val="50"/>
                <c:pt idx="0">
                  <c:v>20</c:v>
                </c:pt>
              </c:numCache>
            </c:numRef>
          </c:yVal>
          <c:smooth val="0"/>
        </c:ser>
        <c:ser>
          <c:idx val="1"/>
          <c:order val="1"/>
          <c:tx>
            <c:v>1:1 Reference Line</c:v>
          </c:tx>
          <c:spPr>
            <a:ln w="22225" cap="rnd">
              <a:solidFill>
                <a:schemeClr val="tx1"/>
              </a:solidFill>
              <a:round/>
            </a:ln>
            <a:effectLst/>
          </c:spPr>
          <c:marker>
            <c:symbol val="none"/>
          </c:marker>
          <c:xVal>
            <c:numLit>
              <c:formatCode>General</c:formatCode>
              <c:ptCount val="6"/>
              <c:pt idx="0">
                <c:v>0</c:v>
              </c:pt>
              <c:pt idx="1">
                <c:v>10</c:v>
              </c:pt>
              <c:pt idx="2">
                <c:v>20</c:v>
              </c:pt>
              <c:pt idx="3">
                <c:v>30</c:v>
              </c:pt>
              <c:pt idx="4">
                <c:v>40</c:v>
              </c:pt>
              <c:pt idx="5">
                <c:v>50</c:v>
              </c:pt>
            </c:numLit>
          </c:xVal>
          <c:yVal>
            <c:numLit>
              <c:formatCode>General</c:formatCode>
              <c:ptCount val="6"/>
              <c:pt idx="0">
                <c:v>0</c:v>
              </c:pt>
              <c:pt idx="1">
                <c:v>10</c:v>
              </c:pt>
              <c:pt idx="2">
                <c:v>20</c:v>
              </c:pt>
              <c:pt idx="3">
                <c:v>30</c:v>
              </c:pt>
              <c:pt idx="4">
                <c:v>40</c:v>
              </c:pt>
              <c:pt idx="5">
                <c:v>50</c:v>
              </c:pt>
            </c:numLit>
          </c:yVal>
          <c:smooth val="0"/>
        </c:ser>
        <c:ser>
          <c:idx val="2"/>
          <c:order val="2"/>
          <c:tx>
            <c:v>1:2 Reference Line</c:v>
          </c:tx>
          <c:spPr>
            <a:ln w="22225" cap="rnd">
              <a:solidFill>
                <a:schemeClr val="tx1"/>
              </a:solidFill>
              <a:round/>
            </a:ln>
            <a:effectLst/>
          </c:spPr>
          <c:marker>
            <c:symbol val="none"/>
          </c:marker>
          <c:xVal>
            <c:numLit>
              <c:formatCode>General</c:formatCode>
              <c:ptCount val="6"/>
              <c:pt idx="0">
                <c:v>0</c:v>
              </c:pt>
              <c:pt idx="1">
                <c:v>5</c:v>
              </c:pt>
              <c:pt idx="2">
                <c:v>10</c:v>
              </c:pt>
              <c:pt idx="3">
                <c:v>15</c:v>
              </c:pt>
              <c:pt idx="4">
                <c:v>20</c:v>
              </c:pt>
              <c:pt idx="5">
                <c:v>25</c:v>
              </c:pt>
            </c:numLit>
          </c:xVal>
          <c:yVal>
            <c:numLit>
              <c:formatCode>General</c:formatCode>
              <c:ptCount val="6"/>
              <c:pt idx="0">
                <c:v>0</c:v>
              </c:pt>
              <c:pt idx="1">
                <c:v>10</c:v>
              </c:pt>
              <c:pt idx="2">
                <c:v>20</c:v>
              </c:pt>
              <c:pt idx="3">
                <c:v>30</c:v>
              </c:pt>
              <c:pt idx="4">
                <c:v>40</c:v>
              </c:pt>
              <c:pt idx="5">
                <c:v>50</c:v>
              </c:pt>
            </c:numLit>
          </c:yVal>
          <c:smooth val="0"/>
        </c:ser>
        <c:dLbls>
          <c:showLegendKey val="0"/>
          <c:showVal val="0"/>
          <c:showCatName val="0"/>
          <c:showSerName val="0"/>
          <c:showPercent val="0"/>
          <c:showBubbleSize val="0"/>
        </c:dLbls>
        <c:axId val="462740056"/>
        <c:axId val="462740448"/>
      </c:scatterChart>
      <c:valAx>
        <c:axId val="462740056"/>
        <c:scaling>
          <c:orientation val="minMax"/>
          <c:max val="50"/>
        </c:scaling>
        <c:delete val="0"/>
        <c:axPos val="b"/>
        <c:majorGridlines>
          <c:spPr>
            <a:ln w="9525" cap="flat" cmpd="sng" algn="ctr">
              <a:solidFill>
                <a:schemeClr val="bg1">
                  <a:lumMod val="7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BURDEN (ft)</a:t>
                </a:r>
              </a:p>
            </c:rich>
          </c:tx>
          <c:layout>
            <c:manualLayout>
              <c:xMode val="edge"/>
              <c:yMode val="edge"/>
              <c:x val="0.43781158862831404"/>
              <c:y val="0.9429263463326358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2740448"/>
        <c:crosses val="autoZero"/>
        <c:crossBetween val="midCat"/>
        <c:majorUnit val="5"/>
        <c:minorUnit val="1"/>
      </c:valAx>
      <c:valAx>
        <c:axId val="462740448"/>
        <c:scaling>
          <c:orientation val="minMax"/>
          <c:max val="50"/>
        </c:scaling>
        <c:delete val="0"/>
        <c:axPos val="l"/>
        <c:majorGridlines>
          <c:spPr>
            <a:ln w="9525" cap="flat" cmpd="sng" algn="ctr">
              <a:solidFill>
                <a:schemeClr val="bg1">
                  <a:lumMod val="7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SPACING (ft)</a:t>
                </a:r>
              </a:p>
            </c:rich>
          </c:tx>
          <c:layout>
            <c:manualLayout>
              <c:xMode val="edge"/>
              <c:yMode val="edge"/>
              <c:x val="2.6642040510586166E-2"/>
              <c:y val="0.4264502197007871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2740056"/>
        <c:crosses val="autoZero"/>
        <c:crossBetween val="midCat"/>
      </c:valAx>
      <c:spPr>
        <a:noFill/>
        <a:ln>
          <a:solidFill>
            <a:schemeClr val="tx1"/>
          </a:solid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COMPLIANCE WITH BLASTING LEVEL CHART</a:t>
            </a:r>
          </a:p>
        </c:rich>
      </c:tx>
      <c:layout>
        <c:manualLayout>
          <c:xMode val="edge"/>
          <c:yMode val="edge"/>
          <c:x val="0.1690794040164319"/>
          <c:y val="2.2964053571339776E-2"/>
        </c:manualLayout>
      </c:layout>
      <c:overlay val="0"/>
      <c:spPr>
        <a:solidFill>
          <a:srgbClr val="FFFFFF"/>
        </a:solidFill>
        <a:ln w="12700">
          <a:noFill/>
          <a:prstDash val="solid"/>
        </a:ln>
        <a:effectLst/>
      </c:spPr>
    </c:title>
    <c:autoTitleDeleted val="0"/>
    <c:plotArea>
      <c:layout>
        <c:manualLayout>
          <c:layoutTarget val="inner"/>
          <c:xMode val="edge"/>
          <c:yMode val="edge"/>
          <c:x val="0.14860683859452081"/>
          <c:y val="9.8043097983427613E-2"/>
          <c:w val="0.79190450293653436"/>
          <c:h val="0.79270119803346939"/>
        </c:manualLayout>
      </c:layout>
      <c:scatterChart>
        <c:scatterStyle val="lineMarker"/>
        <c:varyColors val="0"/>
        <c:ser>
          <c:idx val="0"/>
          <c:order val="0"/>
          <c:tx>
            <c:v>Nearest Structure Vibration</c:v>
          </c:tx>
          <c:spPr>
            <a:ln w="28575">
              <a:noFill/>
            </a:ln>
          </c:spPr>
          <c:marker>
            <c:symbol val="square"/>
            <c:size val="7"/>
            <c:spPr>
              <a:solidFill>
                <a:srgbClr val="FF0000"/>
              </a:solidFill>
              <a:ln>
                <a:solidFill>
                  <a:schemeClr val="tx1"/>
                </a:solidFill>
                <a:prstDash val="solid"/>
              </a:ln>
            </c:spPr>
          </c:marker>
          <c:xVal>
            <c:numRef>
              <c:f>'0. Data Input'!$C$27:$AZ$27</c:f>
              <c:numCache>
                <c:formatCode>0.0</c:formatCode>
                <c:ptCount val="50"/>
                <c:pt idx="0">
                  <c:v>13.1</c:v>
                </c:pt>
              </c:numCache>
            </c:numRef>
          </c:xVal>
          <c:yVal>
            <c:numRef>
              <c:f>'0. Data Input'!$C$26:$AZ$26</c:f>
              <c:numCache>
                <c:formatCode>0.00</c:formatCode>
                <c:ptCount val="50"/>
                <c:pt idx="0">
                  <c:v>7.0000000000000007E-2</c:v>
                </c:pt>
              </c:numCache>
            </c:numRef>
          </c:yVal>
          <c:smooth val="0"/>
        </c:ser>
        <c:ser>
          <c:idx val="3"/>
          <c:order val="1"/>
          <c:tx>
            <c:v>Additional Monitoring Vibration</c:v>
          </c:tx>
          <c:spPr>
            <a:ln w="28575">
              <a:noFill/>
            </a:ln>
          </c:spPr>
          <c:marker>
            <c:symbol val="circle"/>
            <c:size val="7"/>
            <c:spPr>
              <a:solidFill>
                <a:srgbClr val="0070C0"/>
              </a:solidFill>
              <a:ln>
                <a:solidFill>
                  <a:schemeClr val="tx1"/>
                </a:solidFill>
              </a:ln>
            </c:spPr>
          </c:marker>
          <c:xVal>
            <c:numRef>
              <c:f>'0. Data Input'!$C$35:$AZ$35</c:f>
              <c:numCache>
                <c:formatCode>0.0</c:formatCode>
                <c:ptCount val="50"/>
                <c:pt idx="0">
                  <c:v>13.8</c:v>
                </c:pt>
              </c:numCache>
            </c:numRef>
          </c:xVal>
          <c:yVal>
            <c:numRef>
              <c:f>'0. Data Input'!$C$34:$AZ$34</c:f>
              <c:numCache>
                <c:formatCode>0.00</c:formatCode>
                <c:ptCount val="50"/>
                <c:pt idx="0">
                  <c:v>0.22</c:v>
                </c:pt>
              </c:numCache>
            </c:numRef>
          </c:yVal>
          <c:smooth val="0"/>
        </c:ser>
        <c:ser>
          <c:idx val="1"/>
          <c:order val="2"/>
          <c:tx>
            <c:v>USBM RI 8507 Compliance</c:v>
          </c:tx>
          <c:spPr>
            <a:ln w="25400">
              <a:solidFill>
                <a:srgbClr val="FF0000"/>
              </a:solidFill>
            </a:ln>
          </c:spPr>
          <c:marker>
            <c:symbol val="none"/>
          </c:marker>
          <c:xVal>
            <c:numLit>
              <c:formatCode>General</c:formatCode>
              <c:ptCount val="8"/>
              <c:pt idx="0">
                <c:v>1</c:v>
              </c:pt>
              <c:pt idx="1">
                <c:v>2.65</c:v>
              </c:pt>
              <c:pt idx="2">
                <c:v>9.9499999999999993</c:v>
              </c:pt>
              <c:pt idx="3">
                <c:v>14.9</c:v>
              </c:pt>
              <c:pt idx="4">
                <c:v>11</c:v>
              </c:pt>
              <c:pt idx="5">
                <c:v>14.9</c:v>
              </c:pt>
              <c:pt idx="6">
                <c:v>39.79</c:v>
              </c:pt>
              <c:pt idx="7">
                <c:v>100</c:v>
              </c:pt>
            </c:numLit>
          </c:xVal>
          <c:yVal>
            <c:numLit>
              <c:formatCode>General</c:formatCode>
              <c:ptCount val="8"/>
              <c:pt idx="0">
                <c:v>0.18</c:v>
              </c:pt>
              <c:pt idx="1">
                <c:v>0.5</c:v>
              </c:pt>
              <c:pt idx="2">
                <c:v>0.5</c:v>
              </c:pt>
              <c:pt idx="3">
                <c:v>0.75</c:v>
              </c:pt>
              <c:pt idx="4">
                <c:v>0.75</c:v>
              </c:pt>
              <c:pt idx="5">
                <c:v>0.75</c:v>
              </c:pt>
              <c:pt idx="6">
                <c:v>2</c:v>
              </c:pt>
              <c:pt idx="7">
                <c:v>2</c:v>
              </c:pt>
            </c:numLit>
          </c:yVal>
          <c:smooth val="0"/>
        </c:ser>
        <c:ser>
          <c:idx val="2"/>
          <c:order val="3"/>
          <c:tx>
            <c:v>OSMRE Compliance</c:v>
          </c:tx>
          <c:spPr>
            <a:ln w="25400">
              <a:solidFill>
                <a:srgbClr val="000000"/>
              </a:solidFill>
              <a:prstDash val="solid"/>
            </a:ln>
          </c:spPr>
          <c:marker>
            <c:symbol val="none"/>
          </c:marker>
          <c:xVal>
            <c:numLit>
              <c:formatCode>General</c:formatCode>
              <c:ptCount val="5"/>
              <c:pt idx="0">
                <c:v>1</c:v>
              </c:pt>
              <c:pt idx="1">
                <c:v>3.95</c:v>
              </c:pt>
              <c:pt idx="2">
                <c:v>11</c:v>
              </c:pt>
              <c:pt idx="3">
                <c:v>30</c:v>
              </c:pt>
              <c:pt idx="4">
                <c:v>100</c:v>
              </c:pt>
            </c:numLit>
          </c:xVal>
          <c:yVal>
            <c:numLit>
              <c:formatCode>General</c:formatCode>
              <c:ptCount val="5"/>
              <c:pt idx="0">
                <c:v>0.18</c:v>
              </c:pt>
              <c:pt idx="1">
                <c:v>0.75</c:v>
              </c:pt>
              <c:pt idx="2">
                <c:v>0.75</c:v>
              </c:pt>
              <c:pt idx="3">
                <c:v>2</c:v>
              </c:pt>
              <c:pt idx="4">
                <c:v>2</c:v>
              </c:pt>
            </c:numLit>
          </c:yVal>
          <c:smooth val="0"/>
        </c:ser>
        <c:dLbls>
          <c:showLegendKey val="0"/>
          <c:showVal val="0"/>
          <c:showCatName val="0"/>
          <c:showSerName val="0"/>
          <c:showPercent val="0"/>
          <c:showBubbleSize val="0"/>
        </c:dLbls>
        <c:axId val="232534392"/>
        <c:axId val="232534784"/>
      </c:scatterChart>
      <c:valAx>
        <c:axId val="232534392"/>
        <c:scaling>
          <c:logBase val="10"/>
          <c:orientation val="minMax"/>
          <c:max val="100"/>
          <c:min val="1"/>
        </c:scaling>
        <c:delete val="0"/>
        <c:axPos val="b"/>
        <c:title>
          <c:tx>
            <c:rich>
              <a:bodyPr/>
              <a:lstStyle/>
              <a:p>
                <a:pPr>
                  <a:defRPr/>
                </a:pPr>
                <a:r>
                  <a:rPr lang="en-US"/>
                  <a:t>FREQUENCY  (Hz)</a:t>
                </a:r>
              </a:p>
            </c:rich>
          </c:tx>
          <c:layout>
            <c:manualLayout>
              <c:xMode val="edge"/>
              <c:yMode val="edge"/>
              <c:x val="0.41977933202126105"/>
              <c:y val="0.95177985730040671"/>
            </c:manualLayout>
          </c:layout>
          <c:overlay val="0"/>
          <c:spPr>
            <a:noFill/>
            <a:ln w="25400">
              <a:noFill/>
            </a:ln>
          </c:spPr>
        </c:title>
        <c:numFmt formatCode="General" sourceLinked="0"/>
        <c:majorTickMark val="out"/>
        <c:minorTickMark val="in"/>
        <c:tickLblPos val="low"/>
        <c:spPr>
          <a:ln w="9525">
            <a:solidFill>
              <a:srgbClr val="000000"/>
            </a:solidFill>
          </a:ln>
        </c:spPr>
        <c:txPr>
          <a:bodyPr rot="0" vert="horz"/>
          <a:lstStyle/>
          <a:p>
            <a:pPr>
              <a:defRPr/>
            </a:pPr>
            <a:endParaRPr lang="en-US"/>
          </a:p>
        </c:txPr>
        <c:crossAx val="232534784"/>
        <c:crossesAt val="1.0000000000000002E-2"/>
        <c:crossBetween val="midCat"/>
      </c:valAx>
      <c:valAx>
        <c:axId val="232534784"/>
        <c:scaling>
          <c:logBase val="10"/>
          <c:orientation val="minMax"/>
          <c:max val="10"/>
          <c:min val="0.01"/>
        </c:scaling>
        <c:delete val="0"/>
        <c:axPos val="l"/>
        <c:title>
          <c:tx>
            <c:rich>
              <a:bodyPr/>
              <a:lstStyle/>
              <a:p>
                <a:pPr>
                  <a:defRPr/>
                </a:pPr>
                <a:r>
                  <a:rPr lang="en-US"/>
                  <a:t>PEAK PARTICLE VELOCITY (in/s)</a:t>
                </a:r>
              </a:p>
            </c:rich>
          </c:tx>
          <c:layout>
            <c:manualLayout>
              <c:xMode val="edge"/>
              <c:yMode val="edge"/>
              <c:x val="2.2511301558783364E-2"/>
              <c:y val="0.31310492538264756"/>
            </c:manualLayout>
          </c:layout>
          <c:overlay val="0"/>
          <c:spPr>
            <a:noFill/>
            <a:ln w="25400">
              <a:noFill/>
            </a:ln>
          </c:spPr>
        </c:title>
        <c:numFmt formatCode="General" sourceLinked="0"/>
        <c:majorTickMark val="out"/>
        <c:minorTickMark val="in"/>
        <c:tickLblPos val="nextTo"/>
        <c:spPr>
          <a:ln w="9525">
            <a:solidFill>
              <a:srgbClr val="000000"/>
            </a:solidFill>
            <a:prstDash val="solid"/>
          </a:ln>
        </c:spPr>
        <c:txPr>
          <a:bodyPr rot="0" vert="horz"/>
          <a:lstStyle/>
          <a:p>
            <a:pPr>
              <a:defRPr/>
            </a:pPr>
            <a:endParaRPr lang="en-US"/>
          </a:p>
        </c:txPr>
        <c:crossAx val="232534392"/>
        <c:crosses val="autoZero"/>
        <c:crossBetween val="midCat"/>
      </c:valAx>
      <c:spPr>
        <a:ln>
          <a:solidFill>
            <a:srgbClr val="000000"/>
          </a:solidFill>
        </a:ln>
      </c:spPr>
    </c:plotArea>
    <c:legend>
      <c:legendPos val="r"/>
      <c:layout>
        <c:manualLayout>
          <c:xMode val="edge"/>
          <c:yMode val="edge"/>
          <c:x val="0.16500899451252837"/>
          <c:y val="0.11532354829586079"/>
          <c:w val="0.42263013641815084"/>
          <c:h val="0.12561563327672179"/>
        </c:manualLayout>
      </c:layout>
      <c:overlay val="0"/>
      <c:spPr>
        <a:solidFill>
          <a:schemeClr val="bg1"/>
        </a:solidFill>
        <a:ln w="12700">
          <a:noFill/>
        </a:ln>
      </c:spPr>
    </c:legend>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Header>&amp;C&amp;"Arial,Bold"OSMRE BLAST LOG EVALUATION PROGRAM (BLEP)</c:oddHeader>
      <c:oddFooter>&amp;L&amp;10BLEP Version 05092018&amp;R&amp;10Page 10 of 11</c:oddFooter>
    </c:headerFooter>
    <c:pageMargins b="1" l="0.75" r="0.75" t="1" header="0.5" footer="0.5"/>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baseline="0"/>
            </a:pPr>
            <a:r>
              <a:rPr lang="en-US" sz="1600" b="1" baseline="0"/>
              <a:t>COMPLIANCE WITH AIRBLAST (AB)</a:t>
            </a:r>
          </a:p>
        </c:rich>
      </c:tx>
      <c:layout>
        <c:manualLayout>
          <c:xMode val="edge"/>
          <c:yMode val="edge"/>
          <c:x val="0.25838449122177026"/>
          <c:y val="3.1775480412032417E-2"/>
        </c:manualLayout>
      </c:layout>
      <c:overlay val="0"/>
      <c:spPr>
        <a:solidFill>
          <a:srgbClr val="FFFFFF"/>
        </a:solidFill>
        <a:ln w="12700">
          <a:noFill/>
          <a:prstDash val="solid"/>
        </a:ln>
        <a:effectLst/>
      </c:spPr>
    </c:title>
    <c:autoTitleDeleted val="0"/>
    <c:plotArea>
      <c:layout>
        <c:manualLayout>
          <c:layoutTarget val="inner"/>
          <c:xMode val="edge"/>
          <c:yMode val="edge"/>
          <c:x val="0.14025887327524764"/>
          <c:y val="0.11029006484483557"/>
          <c:w val="0.81891192006415503"/>
          <c:h val="0.76838450008918635"/>
        </c:manualLayout>
      </c:layout>
      <c:scatterChart>
        <c:scatterStyle val="lineMarker"/>
        <c:varyColors val="0"/>
        <c:ser>
          <c:idx val="2"/>
          <c:order val="0"/>
          <c:tx>
            <c:v>Nearest Structure Reported</c:v>
          </c:tx>
          <c:spPr>
            <a:ln w="28575">
              <a:noFill/>
            </a:ln>
          </c:spPr>
          <c:marker>
            <c:symbol val="square"/>
            <c:size val="7"/>
            <c:spPr>
              <a:solidFill>
                <a:srgbClr val="FF0000"/>
              </a:solidFill>
              <a:ln>
                <a:solidFill>
                  <a:schemeClr val="tx1"/>
                </a:solidFill>
                <a:prstDash val="solid"/>
              </a:ln>
            </c:spPr>
          </c:marker>
          <c:xVal>
            <c:numRef>
              <c:f>'12. Analysis'!$C$33:$AZ$33</c:f>
              <c:numCache>
                <c:formatCode>0</c:formatCode>
                <c:ptCount val="50"/>
                <c:pt idx="0">
                  <c:v>213.74299084025594</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Input'!$C$28:$AZ$28</c:f>
              <c:numCache>
                <c:formatCode>0</c:formatCode>
                <c:ptCount val="50"/>
                <c:pt idx="0">
                  <c:v>122</c:v>
                </c:pt>
              </c:numCache>
            </c:numRef>
          </c:yVal>
          <c:smooth val="0"/>
        </c:ser>
        <c:ser>
          <c:idx val="3"/>
          <c:order val="1"/>
          <c:tx>
            <c:v>Nearest Structure Cross Checked</c:v>
          </c:tx>
          <c:spPr>
            <a:ln w="28575">
              <a:noFill/>
            </a:ln>
          </c:spPr>
          <c:marker>
            <c:symbol val="circle"/>
            <c:size val="6"/>
            <c:spPr>
              <a:solidFill>
                <a:srgbClr val="0070C0"/>
              </a:solidFill>
              <a:ln>
                <a:solidFill>
                  <a:schemeClr val="tx1"/>
                </a:solidFill>
                <a:prstDash val="solid"/>
              </a:ln>
            </c:spPr>
          </c:marker>
          <c:xVal>
            <c:numRef>
              <c:f>'12. Analysis'!$C$34:$AZ$34</c:f>
              <c:numCache>
                <c:formatCode>0</c:formatCode>
                <c:ptCount val="50"/>
                <c:pt idx="0">
                  <c:v>213.66864799742987</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Input'!$C$28:$AZ$28</c:f>
              <c:numCache>
                <c:formatCode>0</c:formatCode>
                <c:ptCount val="50"/>
                <c:pt idx="0">
                  <c:v>122</c:v>
                </c:pt>
              </c:numCache>
            </c:numRef>
          </c:yVal>
          <c:smooth val="0"/>
        </c:ser>
        <c:ser>
          <c:idx val="5"/>
          <c:order val="2"/>
          <c:tx>
            <c:v>Additional Monitoring Reported</c:v>
          </c:tx>
          <c:spPr>
            <a:ln w="28575">
              <a:noFill/>
            </a:ln>
          </c:spPr>
          <c:marker>
            <c:symbol val="diamond"/>
            <c:size val="7"/>
            <c:spPr>
              <a:solidFill>
                <a:srgbClr val="00B050"/>
              </a:solidFill>
              <a:ln>
                <a:solidFill>
                  <a:schemeClr val="tx1"/>
                </a:solidFill>
              </a:ln>
            </c:spPr>
          </c:marker>
          <c:xVal>
            <c:numRef>
              <c:f>'12. Analysis'!$C$35:$AZ$35</c:f>
              <c:numCache>
                <c:formatCode>0</c:formatCode>
                <c:ptCount val="50"/>
                <c:pt idx="0">
                  <c:v>219.16735399872894</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Input'!$C$36:$AZ$36</c:f>
              <c:numCache>
                <c:formatCode>0</c:formatCode>
                <c:ptCount val="50"/>
                <c:pt idx="0">
                  <c:v>120</c:v>
                </c:pt>
              </c:numCache>
            </c:numRef>
          </c:yVal>
          <c:smooth val="0"/>
        </c:ser>
        <c:ser>
          <c:idx val="1"/>
          <c:order val="3"/>
          <c:tx>
            <c:v>Expected Airblast - Parting</c:v>
          </c:tx>
          <c:spPr>
            <a:ln w="25400">
              <a:solidFill>
                <a:schemeClr val="tx2"/>
              </a:solidFill>
              <a:prstDash val="solid"/>
            </a:ln>
          </c:spPr>
          <c:marker>
            <c:symbol val="none"/>
          </c:marker>
          <c:dPt>
            <c:idx val="1"/>
            <c:bubble3D val="0"/>
          </c:dPt>
          <c:xVal>
            <c:numLit>
              <c:formatCode>General</c:formatCode>
              <c:ptCount val="2"/>
              <c:pt idx="0">
                <c:v>1</c:v>
              </c:pt>
              <c:pt idx="1">
                <c:v>4000</c:v>
              </c:pt>
            </c:numLit>
          </c:xVal>
          <c:yVal>
            <c:numLit>
              <c:formatCode>General</c:formatCode>
              <c:ptCount val="2"/>
              <c:pt idx="0">
                <c:v>215</c:v>
              </c:pt>
              <c:pt idx="1">
                <c:v>98.4</c:v>
              </c:pt>
            </c:numLit>
          </c:yVal>
          <c:smooth val="0"/>
        </c:ser>
        <c:ser>
          <c:idx val="0"/>
          <c:order val="4"/>
          <c:tx>
            <c:v>Expected Airblast - Highwall</c:v>
          </c:tx>
          <c:spPr>
            <a:ln w="25400">
              <a:solidFill>
                <a:schemeClr val="tx2"/>
              </a:solidFill>
              <a:prstDash val="dash"/>
            </a:ln>
          </c:spPr>
          <c:marker>
            <c:symbol val="none"/>
          </c:marker>
          <c:xVal>
            <c:numLit>
              <c:formatCode>General</c:formatCode>
              <c:ptCount val="2"/>
              <c:pt idx="0">
                <c:v>1</c:v>
              </c:pt>
              <c:pt idx="1">
                <c:v>4000</c:v>
              </c:pt>
            </c:numLit>
          </c:xVal>
          <c:yVal>
            <c:numLit>
              <c:formatCode>General</c:formatCode>
              <c:ptCount val="2"/>
              <c:pt idx="0">
                <c:v>155</c:v>
              </c:pt>
              <c:pt idx="1">
                <c:v>97.7</c:v>
              </c:pt>
            </c:numLit>
          </c:yVal>
          <c:smooth val="0"/>
        </c:ser>
        <c:ser>
          <c:idx val="4"/>
          <c:order val="5"/>
          <c:tx>
            <c:v>OSMRE Compliance (133 dB)</c:v>
          </c:tx>
          <c:spPr>
            <a:ln w="19050">
              <a:solidFill>
                <a:srgbClr val="000000"/>
              </a:solidFill>
              <a:prstDash val="solid"/>
            </a:ln>
          </c:spPr>
          <c:marker>
            <c:symbol val="none"/>
          </c:marker>
          <c:dPt>
            <c:idx val="1"/>
            <c:bubble3D val="0"/>
            <c:spPr>
              <a:ln w="25400">
                <a:solidFill>
                  <a:srgbClr val="000000"/>
                </a:solidFill>
                <a:prstDash val="solid"/>
              </a:ln>
            </c:spPr>
          </c:dPt>
          <c:xVal>
            <c:numLit>
              <c:formatCode>General</c:formatCode>
              <c:ptCount val="2"/>
              <c:pt idx="0">
                <c:v>10</c:v>
              </c:pt>
              <c:pt idx="1">
                <c:v>10000</c:v>
              </c:pt>
            </c:numLit>
          </c:xVal>
          <c:yVal>
            <c:numLit>
              <c:formatCode>General</c:formatCode>
              <c:ptCount val="2"/>
              <c:pt idx="0">
                <c:v>133</c:v>
              </c:pt>
              <c:pt idx="1">
                <c:v>133</c:v>
              </c:pt>
            </c:numLit>
          </c:yVal>
          <c:smooth val="0"/>
        </c:ser>
        <c:dLbls>
          <c:showLegendKey val="0"/>
          <c:showVal val="0"/>
          <c:showCatName val="0"/>
          <c:showSerName val="0"/>
          <c:showPercent val="0"/>
          <c:showBubbleSize val="0"/>
        </c:dLbls>
        <c:axId val="232535568"/>
        <c:axId val="227273048"/>
      </c:scatterChart>
      <c:valAx>
        <c:axId val="232535568"/>
        <c:scaling>
          <c:logBase val="10"/>
          <c:orientation val="minMax"/>
          <c:max val="10000"/>
          <c:min val="10"/>
        </c:scaling>
        <c:delete val="0"/>
        <c:axPos val="b"/>
        <c:majorGridlines>
          <c:spPr>
            <a:ln w="9525">
              <a:solidFill>
                <a:schemeClr val="bg1">
                  <a:lumMod val="75000"/>
                </a:schemeClr>
              </a:solidFill>
              <a:prstDash val="solid"/>
            </a:ln>
          </c:spPr>
        </c:majorGridlines>
        <c:minorGridlines>
          <c:spPr>
            <a:ln w="9525">
              <a:solidFill>
                <a:schemeClr val="bg1">
                  <a:lumMod val="75000"/>
                </a:schemeClr>
              </a:solidFill>
              <a:prstDash val="solid"/>
            </a:ln>
          </c:spPr>
        </c:minorGridlines>
        <c:title>
          <c:tx>
            <c:rich>
              <a:bodyPr/>
              <a:lstStyle/>
              <a:p>
                <a:pPr>
                  <a:defRPr/>
                </a:pPr>
                <a:r>
                  <a:rPr lang="en-US"/>
                  <a:t>CUBE  ROOT  SCALED  DISTANCE (ft/lb</a:t>
                </a:r>
                <a:r>
                  <a:rPr lang="en-US" baseline="30000"/>
                  <a:t>1/3</a:t>
                </a:r>
                <a:r>
                  <a:rPr lang="en-US"/>
                  <a:t>)</a:t>
                </a:r>
              </a:p>
            </c:rich>
          </c:tx>
          <c:layout>
            <c:manualLayout>
              <c:xMode val="edge"/>
              <c:yMode val="edge"/>
              <c:x val="0.28943413236640653"/>
              <c:y val="0.94818611186412349"/>
            </c:manualLayout>
          </c:layout>
          <c:overlay val="0"/>
          <c:spPr>
            <a:noFill/>
            <a:ln w="25400">
              <a:noFill/>
            </a:ln>
          </c:spPr>
        </c:title>
        <c:numFmt formatCode="#,##0" sourceLinked="0"/>
        <c:majorTickMark val="out"/>
        <c:minorTickMark val="none"/>
        <c:tickLblPos val="low"/>
        <c:spPr>
          <a:ln w="9525">
            <a:solidFill>
              <a:srgbClr val="000000"/>
            </a:solidFill>
            <a:prstDash val="solid"/>
          </a:ln>
        </c:spPr>
        <c:txPr>
          <a:bodyPr rot="0" vert="horz"/>
          <a:lstStyle/>
          <a:p>
            <a:pPr>
              <a:defRPr/>
            </a:pPr>
            <a:endParaRPr lang="en-US"/>
          </a:p>
        </c:txPr>
        <c:crossAx val="227273048"/>
        <c:crosses val="autoZero"/>
        <c:crossBetween val="midCat"/>
      </c:valAx>
      <c:valAx>
        <c:axId val="227273048"/>
        <c:scaling>
          <c:orientation val="minMax"/>
          <c:max val="150"/>
          <c:min val="80"/>
        </c:scaling>
        <c:delete val="0"/>
        <c:axPos val="l"/>
        <c:majorGridlines>
          <c:spPr>
            <a:ln>
              <a:solidFill>
                <a:schemeClr val="bg1">
                  <a:lumMod val="75000"/>
                </a:schemeClr>
              </a:solidFill>
            </a:ln>
          </c:spPr>
        </c:majorGridlines>
        <c:title>
          <c:tx>
            <c:rich>
              <a:bodyPr/>
              <a:lstStyle/>
              <a:p>
                <a:pPr>
                  <a:defRPr/>
                </a:pPr>
                <a:r>
                  <a:rPr lang="en-US"/>
                  <a:t>REPORTED AB (dB)</a:t>
                </a:r>
              </a:p>
            </c:rich>
          </c:tx>
          <c:layout>
            <c:manualLayout>
              <c:xMode val="edge"/>
              <c:yMode val="edge"/>
              <c:x val="1.6781333842652815E-2"/>
              <c:y val="0.37791542060087441"/>
            </c:manualLayout>
          </c:layout>
          <c:overlay val="0"/>
          <c:spPr>
            <a:noFill/>
            <a:ln w="25400">
              <a:noFill/>
            </a:ln>
          </c:spPr>
        </c:title>
        <c:numFmt formatCode="0" sourceLinked="1"/>
        <c:majorTickMark val="out"/>
        <c:minorTickMark val="in"/>
        <c:tickLblPos val="nextTo"/>
        <c:spPr>
          <a:ln w="9525">
            <a:solidFill>
              <a:srgbClr val="000000"/>
            </a:solidFill>
            <a:prstDash val="solid"/>
          </a:ln>
        </c:spPr>
        <c:txPr>
          <a:bodyPr rot="0" vert="horz"/>
          <a:lstStyle/>
          <a:p>
            <a:pPr>
              <a:defRPr/>
            </a:pPr>
            <a:endParaRPr lang="en-US"/>
          </a:p>
        </c:txPr>
        <c:crossAx val="232535568"/>
        <c:crosses val="autoZero"/>
        <c:crossBetween val="midCat"/>
        <c:majorUnit val="5"/>
        <c:minorUnit val="1"/>
      </c:valAx>
      <c:spPr>
        <a:solidFill>
          <a:srgbClr val="FFFFFF"/>
        </a:solidFill>
        <a:ln w="9525">
          <a:solidFill>
            <a:srgbClr val="000000"/>
          </a:solidFill>
          <a:prstDash val="solid"/>
        </a:ln>
      </c:spPr>
    </c:plotArea>
    <c:legend>
      <c:legendPos val="r"/>
      <c:layout>
        <c:manualLayout>
          <c:xMode val="edge"/>
          <c:yMode val="edge"/>
          <c:x val="0.5732891714798698"/>
          <c:y val="0.69519139358569437"/>
          <c:w val="0.36737874424534445"/>
          <c:h val="0.16644810579331923"/>
        </c:manualLayout>
      </c:layout>
      <c:overlay val="0"/>
      <c:spPr>
        <a:solidFill>
          <a:srgbClr val="FFFFFF"/>
        </a:solidFill>
        <a:ln w="3175">
          <a:solidFill>
            <a:schemeClr val="bg1">
              <a:lumMod val="75000"/>
            </a:schemeClr>
          </a:solidFill>
          <a:prstDash val="solid"/>
        </a:ln>
        <a:effectLst>
          <a:outerShdw blurRad="50800" dist="38100" dir="8100000" algn="tr" rotWithShape="0">
            <a:prstClr val="black">
              <a:alpha val="40000"/>
            </a:prstClr>
          </a:outerShdw>
        </a:effectLst>
      </c:spPr>
      <c:txPr>
        <a:bodyPr/>
        <a:lstStyle/>
        <a:p>
          <a:pPr>
            <a:defRPr sz="1000" baseline="0"/>
          </a:pPr>
          <a:endParaRPr lang="en-US"/>
        </a:p>
      </c:txPr>
    </c:legend>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&amp;LOSM BLEP&amp;C&amp;P&amp;R&amp;D</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600" b="1" i="0" u="none" strike="noStrike" baseline="0">
                <a:solidFill>
                  <a:srgbClr val="000000"/>
                </a:solidFill>
                <a:latin typeface="Arial"/>
                <a:cs typeface="Arial"/>
              </a:rPr>
              <a:t>STEMMING ADEQUACY</a:t>
            </a:r>
            <a:endParaRPr lang="en-US" sz="1600"/>
          </a:p>
        </c:rich>
      </c:tx>
      <c:layout>
        <c:manualLayout>
          <c:xMode val="edge"/>
          <c:yMode val="edge"/>
          <c:x val="0.32127471300386617"/>
          <c:y val="2.3088023088023088E-2"/>
        </c:manualLayout>
      </c:layout>
      <c:overlay val="0"/>
      <c:spPr>
        <a:solidFill>
          <a:srgbClr val="FFFFFF"/>
        </a:solidFill>
        <a:ln w="12700">
          <a:noFill/>
          <a:prstDash val="solid"/>
        </a:ln>
        <a:effectLst/>
      </c:spPr>
    </c:title>
    <c:autoTitleDeleted val="0"/>
    <c:plotArea>
      <c:layout>
        <c:manualLayout>
          <c:layoutTarget val="inner"/>
          <c:xMode val="edge"/>
          <c:yMode val="edge"/>
          <c:x val="0.12463212787631787"/>
          <c:y val="8.765692167266971E-2"/>
          <c:w val="0.82427881763098076"/>
          <c:h val="0.79806781728041587"/>
        </c:manualLayout>
      </c:layout>
      <c:scatterChart>
        <c:scatterStyle val="lineMarker"/>
        <c:varyColors val="0"/>
        <c:ser>
          <c:idx val="0"/>
          <c:order val="0"/>
          <c:tx>
            <c:v>Stemming Adequacy</c:v>
          </c:tx>
          <c:spPr>
            <a:ln w="28575">
              <a:noFill/>
            </a:ln>
          </c:spPr>
          <c:marker>
            <c:symbol val="square"/>
            <c:size val="7"/>
            <c:spPr>
              <a:solidFill>
                <a:srgbClr val="FF0000"/>
              </a:solidFill>
              <a:ln>
                <a:solidFill>
                  <a:srgbClr val="000000"/>
                </a:solidFill>
                <a:prstDash val="solid"/>
              </a:ln>
            </c:spPr>
          </c:marker>
          <c:xVal>
            <c:numRef>
              <c:f>'0. Data Input'!$C$10:$AZ$10</c:f>
              <c:numCache>
                <c:formatCode>#,##0</c:formatCode>
                <c:ptCount val="50"/>
                <c:pt idx="0">
                  <c:v>19</c:v>
                </c:pt>
              </c:numCache>
            </c:numRef>
          </c:xVal>
          <c:yVal>
            <c:numRef>
              <c:f>'0. Data Input'!$C$15:$AZ$15</c:f>
              <c:numCache>
                <c:formatCode>0.0</c:formatCode>
                <c:ptCount val="50"/>
                <c:pt idx="0">
                  <c:v>12</c:v>
                </c:pt>
              </c:numCache>
            </c:numRef>
          </c:yVal>
          <c:smooth val="0"/>
        </c:ser>
        <c:ser>
          <c:idx val="1"/>
          <c:order val="1"/>
          <c:tx>
            <c:v>Reference Line</c:v>
          </c:tx>
          <c:spPr>
            <a:ln w="25400">
              <a:solidFill>
                <a:srgbClr val="000000"/>
              </a:solidFill>
              <a:prstDash val="solid"/>
            </a:ln>
          </c:spPr>
          <c:marker>
            <c:symbol val="none"/>
          </c:marker>
          <c:dPt>
            <c:idx val="1"/>
            <c:bubble3D val="0"/>
            <c:spPr>
              <a:ln w="15875">
                <a:solidFill>
                  <a:srgbClr val="000000"/>
                </a:solidFill>
                <a:prstDash val="solid"/>
              </a:ln>
            </c:spPr>
          </c:dPt>
          <c:xVal>
            <c:numLit>
              <c:formatCode>General</c:formatCode>
              <c:ptCount val="2"/>
              <c:pt idx="0">
                <c:v>0</c:v>
              </c:pt>
              <c:pt idx="1">
                <c:v>50</c:v>
              </c:pt>
            </c:numLit>
          </c:xVal>
          <c:yVal>
            <c:numLit>
              <c:formatCode>General</c:formatCode>
              <c:ptCount val="2"/>
              <c:pt idx="0">
                <c:v>0</c:v>
              </c:pt>
              <c:pt idx="1">
                <c:v>35</c:v>
              </c:pt>
            </c:numLit>
          </c:yVal>
          <c:smooth val="0"/>
        </c:ser>
        <c:dLbls>
          <c:showLegendKey val="0"/>
          <c:showVal val="0"/>
          <c:showCatName val="0"/>
          <c:showSerName val="0"/>
          <c:showPercent val="0"/>
          <c:showBubbleSize val="0"/>
        </c:dLbls>
        <c:axId val="228932944"/>
        <c:axId val="472379384"/>
      </c:scatterChart>
      <c:valAx>
        <c:axId val="228932944"/>
        <c:scaling>
          <c:orientation val="minMax"/>
          <c:max val="50"/>
          <c:min val="0"/>
        </c:scaling>
        <c:delete val="0"/>
        <c:axPos val="b"/>
        <c:majorGridlines>
          <c:spPr>
            <a:ln w="9525">
              <a:solidFill>
                <a:schemeClr val="bg1">
                  <a:lumMod val="75000"/>
                </a:schemeClr>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a:t>BURDEN  (ft)</a:t>
                </a:r>
              </a:p>
            </c:rich>
          </c:tx>
          <c:layout>
            <c:manualLayout>
              <c:xMode val="edge"/>
              <c:yMode val="edge"/>
              <c:x val="0.46065594236250557"/>
              <c:y val="0.94249097650672453"/>
            </c:manualLayout>
          </c:layout>
          <c:overlay val="0"/>
          <c:spPr>
            <a:noFill/>
            <a:ln w="25400">
              <a:noFill/>
            </a:ln>
          </c:spPr>
        </c:title>
        <c:numFmt formatCode="0" sourceLinked="0"/>
        <c:majorTickMark val="out"/>
        <c:minorTickMark val="in"/>
        <c:tickLblPos val="low"/>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72379384"/>
        <c:crosses val="autoZero"/>
        <c:crossBetween val="midCat"/>
        <c:majorUnit val="5"/>
      </c:valAx>
      <c:valAx>
        <c:axId val="472379384"/>
        <c:scaling>
          <c:orientation val="minMax"/>
          <c:max val="50"/>
          <c:min val="0"/>
        </c:scaling>
        <c:delete val="0"/>
        <c:axPos val="l"/>
        <c:majorGridlines>
          <c:spPr>
            <a:ln w="9525">
              <a:solidFill>
                <a:schemeClr val="bg1">
                  <a:lumMod val="75000"/>
                </a:schemeClr>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sz="1200"/>
                  <a:t>STEMMING  (ft)</a:t>
                </a:r>
              </a:p>
            </c:rich>
          </c:tx>
          <c:layout>
            <c:manualLayout>
              <c:xMode val="edge"/>
              <c:yMode val="edge"/>
              <c:x val="2.4493506894822516E-2"/>
              <c:y val="0.42736521571167246"/>
            </c:manualLayout>
          </c:layout>
          <c:overlay val="0"/>
          <c:spPr>
            <a:noFill/>
            <a:ln w="25400">
              <a:noFill/>
            </a:ln>
          </c:spPr>
        </c:title>
        <c:numFmt formatCode="0" sourceLinked="0"/>
        <c:majorTickMark val="out"/>
        <c:minorTickMark val="in"/>
        <c:tickLblPos val="nextTo"/>
        <c:spPr>
          <a:ln w="12700">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28932944"/>
        <c:crosses val="autoZero"/>
        <c:crossBetween val="midCat"/>
        <c:majorUnit val="5"/>
      </c:valAx>
      <c:spPr>
        <a:solidFill>
          <a:srgbClr val="FFFFFF"/>
        </a:solidFill>
        <a:ln w="12700">
          <a:solidFill>
            <a:srgbClr val="000000"/>
          </a:solidFill>
          <a:prstDash val="solid"/>
        </a:ln>
      </c:spPr>
    </c:plotArea>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CHARGE WEIGHT (CW) PER HOLE</a:t>
            </a:r>
          </a:p>
        </c:rich>
      </c:tx>
      <c:layout>
        <c:manualLayout>
          <c:xMode val="edge"/>
          <c:yMode val="edge"/>
          <c:x val="0.28542707034128062"/>
          <c:y val="3.4221595706187428E-2"/>
        </c:manualLayout>
      </c:layout>
      <c:overlay val="0"/>
      <c:spPr>
        <a:solidFill>
          <a:srgbClr val="FFFFFF"/>
        </a:solidFill>
        <a:ln w="12700">
          <a:noFill/>
          <a:prstDash val="solid"/>
        </a:ln>
        <a:effectLst/>
      </c:spPr>
    </c:title>
    <c:autoTitleDeleted val="0"/>
    <c:plotArea>
      <c:layout>
        <c:manualLayout>
          <c:layoutTarget val="inner"/>
          <c:xMode val="edge"/>
          <c:yMode val="edge"/>
          <c:x val="0.15927619047619052"/>
          <c:y val="9.6525449282354361E-2"/>
          <c:w val="0.77830030241886938"/>
          <c:h val="0.79682215655530098"/>
        </c:manualLayout>
      </c:layout>
      <c:scatterChart>
        <c:scatterStyle val="lineMarker"/>
        <c:varyColors val="0"/>
        <c:ser>
          <c:idx val="0"/>
          <c:order val="0"/>
          <c:tx>
            <c:v>CW Per Hole</c:v>
          </c:tx>
          <c:spPr>
            <a:ln w="28575">
              <a:noFill/>
            </a:ln>
          </c:spPr>
          <c:marker>
            <c:symbol val="square"/>
            <c:size val="7"/>
            <c:spPr>
              <a:solidFill>
                <a:srgbClr val="FF0000"/>
              </a:solidFill>
              <a:ln>
                <a:solidFill>
                  <a:srgbClr val="000000"/>
                </a:solidFill>
                <a:prstDash val="solid"/>
              </a:ln>
            </c:spPr>
          </c:marker>
          <c:xVal>
            <c:numRef>
              <c:f>'12. Analysis'!$C$10:$AZ$10</c:f>
              <c:numCache>
                <c:formatCode>0</c:formatCode>
                <c:ptCount val="50"/>
                <c:pt idx="0">
                  <c:v>593.87711625000009</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 Analysis'!$C$11:$AZ$11</c:f>
              <c:numCache>
                <c:formatCode>0</c:formatCode>
                <c:ptCount val="50"/>
                <c:pt idx="0">
                  <c:v>650.5</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mooth val="0"/>
        </c:ser>
        <c:ser>
          <c:idx val="1"/>
          <c:order val="1"/>
          <c:tx>
            <c:v>Reference Line</c:v>
          </c:tx>
          <c:spPr>
            <a:ln w="22225">
              <a:solidFill>
                <a:srgbClr val="000000"/>
              </a:solidFill>
              <a:prstDash val="solid"/>
            </a:ln>
          </c:spPr>
          <c:marker>
            <c:symbol val="none"/>
          </c:marker>
          <c:xVal>
            <c:numLit>
              <c:formatCode>General</c:formatCode>
              <c:ptCount val="2"/>
              <c:pt idx="0">
                <c:v>1</c:v>
              </c:pt>
              <c:pt idx="1">
                <c:v>10000</c:v>
              </c:pt>
            </c:numLit>
          </c:xVal>
          <c:yVal>
            <c:numLit>
              <c:formatCode>General</c:formatCode>
              <c:ptCount val="2"/>
              <c:pt idx="0">
                <c:v>1</c:v>
              </c:pt>
              <c:pt idx="1">
                <c:v>10000</c:v>
              </c:pt>
            </c:numLit>
          </c:yVal>
          <c:smooth val="0"/>
        </c:ser>
        <c:dLbls>
          <c:showLegendKey val="0"/>
          <c:showVal val="0"/>
          <c:showCatName val="0"/>
          <c:showSerName val="0"/>
          <c:showPercent val="0"/>
          <c:showBubbleSize val="0"/>
        </c:dLbls>
        <c:axId val="469132752"/>
        <c:axId val="469133144"/>
      </c:scatterChart>
      <c:valAx>
        <c:axId val="469132752"/>
        <c:scaling>
          <c:logBase val="10"/>
          <c:orientation val="minMax"/>
          <c:max val="10000"/>
          <c:min val="1"/>
        </c:scaling>
        <c:delete val="0"/>
        <c:axPos val="b"/>
        <c:majorGridlines>
          <c:spPr>
            <a:ln w="9525">
              <a:solidFill>
                <a:schemeClr val="bg1">
                  <a:lumMod val="50000"/>
                </a:schemeClr>
              </a:solidFill>
              <a:prstDash val="solid"/>
            </a:ln>
          </c:spPr>
        </c:majorGridlines>
        <c:minorGridlines>
          <c:spPr>
            <a:ln w="9525">
              <a:solidFill>
                <a:schemeClr val="bg1">
                  <a:lumMod val="75000"/>
                </a:schemeClr>
              </a:solidFill>
              <a:prstDash val="solid"/>
            </a:ln>
          </c:spPr>
        </c:minorGridlines>
        <c:title>
          <c:tx>
            <c:rich>
              <a:bodyPr/>
              <a:lstStyle/>
              <a:p>
                <a:pPr>
                  <a:defRPr/>
                </a:pPr>
                <a:r>
                  <a:rPr lang="en-US"/>
                  <a:t>CALCULATED  CW PER HOLE  (lb)</a:t>
                </a:r>
              </a:p>
            </c:rich>
          </c:tx>
          <c:layout>
            <c:manualLayout>
              <c:xMode val="edge"/>
              <c:yMode val="edge"/>
              <c:x val="0.32784230998897229"/>
              <c:y val="0.95029942105897958"/>
            </c:manualLayout>
          </c:layout>
          <c:overlay val="0"/>
          <c:spPr>
            <a:noFill/>
            <a:ln w="25400">
              <a:noFill/>
            </a:ln>
          </c:spPr>
        </c:title>
        <c:numFmt formatCode="#,##0" sourceLinked="0"/>
        <c:majorTickMark val="out"/>
        <c:minorTickMark val="none"/>
        <c:tickLblPos val="low"/>
        <c:spPr>
          <a:ln w="9525">
            <a:solidFill>
              <a:srgbClr val="000000"/>
            </a:solidFill>
            <a:prstDash val="solid"/>
          </a:ln>
        </c:spPr>
        <c:txPr>
          <a:bodyPr rot="0" vert="horz"/>
          <a:lstStyle/>
          <a:p>
            <a:pPr>
              <a:defRPr/>
            </a:pPr>
            <a:endParaRPr lang="en-US"/>
          </a:p>
        </c:txPr>
        <c:crossAx val="469133144"/>
        <c:crossesAt val="1"/>
        <c:crossBetween val="midCat"/>
        <c:minorUnit val="10"/>
      </c:valAx>
      <c:valAx>
        <c:axId val="469133144"/>
        <c:scaling>
          <c:logBase val="10"/>
          <c:orientation val="minMax"/>
          <c:max val="10000"/>
          <c:min val="1"/>
        </c:scaling>
        <c:delete val="0"/>
        <c:axPos val="l"/>
        <c:majorGridlines>
          <c:spPr>
            <a:ln w="9525">
              <a:solidFill>
                <a:schemeClr val="bg1">
                  <a:lumMod val="50000"/>
                </a:schemeClr>
              </a:solidFill>
              <a:prstDash val="solid"/>
            </a:ln>
          </c:spPr>
        </c:majorGridlines>
        <c:minorGridlines>
          <c:spPr>
            <a:ln w="9525">
              <a:solidFill>
                <a:schemeClr val="bg1">
                  <a:lumMod val="75000"/>
                </a:schemeClr>
              </a:solidFill>
              <a:prstDash val="solid"/>
            </a:ln>
          </c:spPr>
        </c:minorGridlines>
        <c:title>
          <c:tx>
            <c:rich>
              <a:bodyPr/>
              <a:lstStyle/>
              <a:p>
                <a:pPr>
                  <a:defRPr/>
                </a:pPr>
                <a:r>
                  <a:rPr lang="en-US"/>
                  <a:t>REPORTED CW PER HOLE  (lb)</a:t>
                </a:r>
              </a:p>
            </c:rich>
          </c:tx>
          <c:layout>
            <c:manualLayout>
              <c:xMode val="edge"/>
              <c:yMode val="edge"/>
              <c:x val="3.2023410866745108E-2"/>
              <c:y val="0.30082127480243298"/>
            </c:manualLayout>
          </c:layout>
          <c:overlay val="0"/>
          <c:spPr>
            <a:noFill/>
            <a:ln w="25400">
              <a:noFill/>
            </a:ln>
          </c:spPr>
        </c:title>
        <c:numFmt formatCode="#,##0" sourceLinked="0"/>
        <c:majorTickMark val="out"/>
        <c:minorTickMark val="none"/>
        <c:tickLblPos val="nextTo"/>
        <c:spPr>
          <a:ln w="9525">
            <a:solidFill>
              <a:srgbClr val="000000"/>
            </a:solidFill>
            <a:prstDash val="solid"/>
          </a:ln>
        </c:spPr>
        <c:txPr>
          <a:bodyPr rot="0" vert="horz"/>
          <a:lstStyle/>
          <a:p>
            <a:pPr>
              <a:defRPr/>
            </a:pPr>
            <a:endParaRPr lang="en-US"/>
          </a:p>
        </c:txPr>
        <c:crossAx val="469132752"/>
        <c:crossesAt val="1"/>
        <c:crossBetween val="midCat"/>
        <c:minorUnit val="10"/>
      </c:valAx>
      <c:spPr>
        <a:solidFill>
          <a:srgbClr val="FFFFFF"/>
        </a:solidFill>
        <a:ln w="9525">
          <a:solidFill>
            <a:srgbClr val="000000"/>
          </a:solidFill>
          <a:prstDash val="solid"/>
        </a:ln>
      </c:spPr>
    </c:plotArea>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CHARGE WEIGHT (CW) PER DELAY</a:t>
            </a:r>
          </a:p>
          <a:p>
            <a:pPr>
              <a:defRPr sz="1600" b="1"/>
            </a:pPr>
            <a:r>
              <a:rPr lang="en-US" sz="1000" b="0"/>
              <a:t>(Assumes Equal CW Per Deck)</a:t>
            </a:r>
          </a:p>
        </c:rich>
      </c:tx>
      <c:layout>
        <c:manualLayout>
          <c:xMode val="edge"/>
          <c:yMode val="edge"/>
          <c:x val="0.27271340009537437"/>
          <c:y val="3.2546116294102326E-2"/>
        </c:manualLayout>
      </c:layout>
      <c:overlay val="0"/>
      <c:spPr>
        <a:solidFill>
          <a:srgbClr val="FFFFFF"/>
        </a:solidFill>
        <a:ln w="12700">
          <a:noFill/>
          <a:prstDash val="solid"/>
        </a:ln>
        <a:effectLst/>
      </c:spPr>
    </c:title>
    <c:autoTitleDeleted val="0"/>
    <c:plotArea>
      <c:layout>
        <c:manualLayout>
          <c:layoutTarget val="inner"/>
          <c:xMode val="edge"/>
          <c:yMode val="edge"/>
          <c:x val="0.14417089984915332"/>
          <c:y val="0.12072202585862303"/>
          <c:w val="0.78944351849951055"/>
          <c:h val="0.78698205231320084"/>
        </c:manualLayout>
      </c:layout>
      <c:scatterChart>
        <c:scatterStyle val="lineMarker"/>
        <c:varyColors val="0"/>
        <c:ser>
          <c:idx val="0"/>
          <c:order val="0"/>
          <c:tx>
            <c:v>CW Per Delay</c:v>
          </c:tx>
          <c:spPr>
            <a:ln w="28575">
              <a:noFill/>
            </a:ln>
          </c:spPr>
          <c:marker>
            <c:symbol val="square"/>
            <c:size val="7"/>
            <c:spPr>
              <a:solidFill>
                <a:srgbClr val="FF0000"/>
              </a:solidFill>
              <a:ln>
                <a:solidFill>
                  <a:srgbClr val="000000"/>
                </a:solidFill>
                <a:prstDash val="solid"/>
              </a:ln>
            </c:spPr>
          </c:marker>
          <c:xVal>
            <c:numRef>
              <c:f>'12. Analysis'!$C$18:$AZ$18</c:f>
              <c:numCache>
                <c:formatCode>0</c:formatCode>
                <c:ptCount val="50"/>
                <c:pt idx="0">
                  <c:v>593.87711625000009</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 Analysis'!$C$19:$AZ$19</c:f>
              <c:numCache>
                <c:formatCode>0</c:formatCode>
                <c:ptCount val="50"/>
                <c:pt idx="0">
                  <c:v>650.5</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mooth val="0"/>
        </c:ser>
        <c:ser>
          <c:idx val="1"/>
          <c:order val="1"/>
          <c:tx>
            <c:v>Reference Line</c:v>
          </c:tx>
          <c:spPr>
            <a:ln w="22225">
              <a:solidFill>
                <a:srgbClr val="000000"/>
              </a:solidFill>
              <a:prstDash val="solid"/>
            </a:ln>
          </c:spPr>
          <c:marker>
            <c:symbol val="none"/>
          </c:marker>
          <c:xVal>
            <c:numLit>
              <c:formatCode>General</c:formatCode>
              <c:ptCount val="2"/>
              <c:pt idx="0">
                <c:v>1</c:v>
              </c:pt>
              <c:pt idx="1">
                <c:v>10000</c:v>
              </c:pt>
            </c:numLit>
          </c:xVal>
          <c:yVal>
            <c:numLit>
              <c:formatCode>General</c:formatCode>
              <c:ptCount val="2"/>
              <c:pt idx="0">
                <c:v>1</c:v>
              </c:pt>
              <c:pt idx="1">
                <c:v>10000</c:v>
              </c:pt>
            </c:numLit>
          </c:yVal>
          <c:smooth val="0"/>
        </c:ser>
        <c:dLbls>
          <c:showLegendKey val="0"/>
          <c:showVal val="0"/>
          <c:showCatName val="0"/>
          <c:showSerName val="0"/>
          <c:showPercent val="0"/>
          <c:showBubbleSize val="0"/>
        </c:dLbls>
        <c:axId val="469133536"/>
        <c:axId val="469134320"/>
      </c:scatterChart>
      <c:valAx>
        <c:axId val="469133536"/>
        <c:scaling>
          <c:logBase val="10"/>
          <c:orientation val="minMax"/>
          <c:max val="10000"/>
          <c:min val="1"/>
        </c:scaling>
        <c:delete val="0"/>
        <c:axPos val="b"/>
        <c:majorGridlines>
          <c:spPr>
            <a:ln w="9525">
              <a:solidFill>
                <a:schemeClr val="bg1">
                  <a:lumMod val="50000"/>
                </a:schemeClr>
              </a:solidFill>
              <a:prstDash val="solid"/>
            </a:ln>
          </c:spPr>
        </c:majorGridlines>
        <c:minorGridlines>
          <c:spPr>
            <a:ln w="6350">
              <a:solidFill>
                <a:schemeClr val="bg1">
                  <a:lumMod val="75000"/>
                </a:schemeClr>
              </a:solidFill>
              <a:prstDash val="solid"/>
            </a:ln>
          </c:spPr>
        </c:minorGridlines>
        <c:title>
          <c:tx>
            <c:rich>
              <a:bodyPr/>
              <a:lstStyle/>
              <a:p>
                <a:pPr algn="ctr" rtl="0">
                  <a:defRPr/>
                </a:pPr>
                <a:r>
                  <a:rPr lang="en-US"/>
                  <a:t>CALCULATED CW PER DELAY (lb)</a:t>
                </a:r>
              </a:p>
            </c:rich>
          </c:tx>
          <c:layout>
            <c:manualLayout>
              <c:xMode val="edge"/>
              <c:yMode val="edge"/>
              <c:x val="0.34097930926389303"/>
              <c:y val="0.95798125165038306"/>
            </c:manualLayout>
          </c:layout>
          <c:overlay val="0"/>
          <c:spPr>
            <a:noFill/>
            <a:ln w="25400">
              <a:noFill/>
            </a:ln>
          </c:spPr>
        </c:title>
        <c:numFmt formatCode="#,##0" sourceLinked="0"/>
        <c:majorTickMark val="out"/>
        <c:minorTickMark val="none"/>
        <c:tickLblPos val="low"/>
        <c:spPr>
          <a:ln w="9525">
            <a:solidFill>
              <a:srgbClr val="000000"/>
            </a:solidFill>
            <a:prstDash val="solid"/>
          </a:ln>
        </c:spPr>
        <c:txPr>
          <a:bodyPr rot="0" vert="horz"/>
          <a:lstStyle/>
          <a:p>
            <a:pPr>
              <a:defRPr/>
            </a:pPr>
            <a:endParaRPr lang="en-US"/>
          </a:p>
        </c:txPr>
        <c:crossAx val="469134320"/>
        <c:crosses val="autoZero"/>
        <c:crossBetween val="midCat"/>
      </c:valAx>
      <c:valAx>
        <c:axId val="469134320"/>
        <c:scaling>
          <c:logBase val="10"/>
          <c:orientation val="minMax"/>
          <c:max val="10000"/>
          <c:min val="1"/>
        </c:scaling>
        <c:delete val="0"/>
        <c:axPos val="l"/>
        <c:majorGridlines>
          <c:spPr>
            <a:ln w="9525">
              <a:solidFill>
                <a:schemeClr val="bg1">
                  <a:lumMod val="50000"/>
                </a:schemeClr>
              </a:solidFill>
              <a:prstDash val="solid"/>
            </a:ln>
          </c:spPr>
        </c:majorGridlines>
        <c:minorGridlines>
          <c:spPr>
            <a:ln w="6350">
              <a:solidFill>
                <a:schemeClr val="bg1">
                  <a:lumMod val="75000"/>
                </a:schemeClr>
              </a:solidFill>
              <a:prstDash val="solid"/>
            </a:ln>
          </c:spPr>
        </c:minorGridlines>
        <c:title>
          <c:tx>
            <c:rich>
              <a:bodyPr/>
              <a:lstStyle/>
              <a:p>
                <a:pPr>
                  <a:defRPr/>
                </a:pPr>
                <a:r>
                  <a:rPr lang="en-US"/>
                  <a:t>REPORTED CW PER DELAY (lb)</a:t>
                </a:r>
              </a:p>
            </c:rich>
          </c:tx>
          <c:layout>
            <c:manualLayout>
              <c:xMode val="edge"/>
              <c:yMode val="edge"/>
              <c:x val="1.4691631866937243E-2"/>
              <c:y val="0.28654129409399132"/>
            </c:manualLayout>
          </c:layout>
          <c:overlay val="0"/>
          <c:spPr>
            <a:noFill/>
            <a:ln w="25400">
              <a:noFill/>
            </a:ln>
          </c:spPr>
        </c:title>
        <c:numFmt formatCode="#,##0" sourceLinked="0"/>
        <c:majorTickMark val="out"/>
        <c:minorTickMark val="none"/>
        <c:tickLblPos val="nextTo"/>
        <c:spPr>
          <a:ln w="9525">
            <a:solidFill>
              <a:srgbClr val="000000"/>
            </a:solidFill>
            <a:prstDash val="solid"/>
          </a:ln>
        </c:spPr>
        <c:txPr>
          <a:bodyPr rot="0" vert="horz"/>
          <a:lstStyle/>
          <a:p>
            <a:pPr>
              <a:defRPr/>
            </a:pPr>
            <a:endParaRPr lang="en-US"/>
          </a:p>
        </c:txPr>
        <c:crossAx val="469133536"/>
        <c:crosses val="autoZero"/>
        <c:crossBetween val="midCat"/>
      </c:valAx>
      <c:spPr>
        <a:solidFill>
          <a:srgbClr val="FFFFFF"/>
        </a:solidFill>
        <a:ln w="9525">
          <a:solidFill>
            <a:srgbClr val="000000"/>
          </a:solidFill>
          <a:prstDash val="solid"/>
        </a:ln>
      </c:spPr>
    </c:plotArea>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DISTANCE COMPARISON</a:t>
            </a:r>
          </a:p>
        </c:rich>
      </c:tx>
      <c:layout>
        <c:manualLayout>
          <c:xMode val="edge"/>
          <c:yMode val="edge"/>
          <c:x val="0.31041297884920099"/>
          <c:y val="2.8598321931535168E-2"/>
        </c:manualLayout>
      </c:layout>
      <c:overlay val="0"/>
      <c:spPr>
        <a:solidFill>
          <a:srgbClr val="FFFFFF"/>
        </a:solidFill>
        <a:ln w="12700">
          <a:noFill/>
          <a:prstDash val="solid"/>
        </a:ln>
        <a:effectLst/>
      </c:spPr>
    </c:title>
    <c:autoTitleDeleted val="0"/>
    <c:plotArea>
      <c:layout>
        <c:manualLayout>
          <c:layoutTarget val="inner"/>
          <c:xMode val="edge"/>
          <c:yMode val="edge"/>
          <c:x val="0.15666937964679922"/>
          <c:y val="0.10461596431890206"/>
          <c:w val="0.78405200445656975"/>
          <c:h val="0.76974102380491294"/>
        </c:manualLayout>
      </c:layout>
      <c:scatterChart>
        <c:scatterStyle val="lineMarker"/>
        <c:varyColors val="0"/>
        <c:ser>
          <c:idx val="0"/>
          <c:order val="0"/>
          <c:tx>
            <c:strRef>
              <c:f>'0. Data Input'!$A$7</c:f>
              <c:strCache>
                <c:ptCount val="1"/>
                <c:pt idx="0">
                  <c:v>Nearest Structure</c:v>
                </c:pt>
              </c:strCache>
            </c:strRef>
          </c:tx>
          <c:spPr>
            <a:ln w="28575">
              <a:noFill/>
            </a:ln>
          </c:spPr>
          <c:marker>
            <c:symbol val="square"/>
            <c:size val="7"/>
            <c:spPr>
              <a:solidFill>
                <a:srgbClr val="FF0000"/>
              </a:solidFill>
              <a:ln>
                <a:solidFill>
                  <a:srgbClr val="000000"/>
                </a:solidFill>
                <a:prstDash val="solid"/>
              </a:ln>
            </c:spPr>
          </c:marker>
          <c:xVal>
            <c:numRef>
              <c:f>'0. Data Input'!$C$9:$AZ$9</c:f>
              <c:numCache>
                <c:formatCode>#,##0</c:formatCode>
                <c:ptCount val="50"/>
                <c:pt idx="0">
                  <c:v>1796</c:v>
                </c:pt>
              </c:numCache>
            </c:numRef>
          </c:xVal>
          <c:yVal>
            <c:numRef>
              <c:f>'0. Data Input'!$C$8:$AZ$8</c:f>
              <c:numCache>
                <c:formatCode>#,##0</c:formatCode>
                <c:ptCount val="50"/>
                <c:pt idx="0">
                  <c:v>1852</c:v>
                </c:pt>
              </c:numCache>
            </c:numRef>
          </c:yVal>
          <c:smooth val="0"/>
        </c:ser>
        <c:ser>
          <c:idx val="2"/>
          <c:order val="1"/>
          <c:tx>
            <c:strRef>
              <c:f>'0. Data Input'!$A$31</c:f>
              <c:strCache>
                <c:ptCount val="1"/>
                <c:pt idx="0">
                  <c:v>Additional Monitoring</c:v>
                </c:pt>
              </c:strCache>
            </c:strRef>
          </c:tx>
          <c:spPr>
            <a:ln w="28575">
              <a:noFill/>
            </a:ln>
          </c:spPr>
          <c:marker>
            <c:symbol val="diamond"/>
            <c:size val="7"/>
            <c:spPr>
              <a:solidFill>
                <a:srgbClr val="0070C0"/>
              </a:solidFill>
              <a:ln>
                <a:solidFill>
                  <a:srgbClr val="000000"/>
                </a:solidFill>
              </a:ln>
            </c:spPr>
          </c:marker>
          <c:xVal>
            <c:numRef>
              <c:f>'0. Data Input'!$C$33:$AZ$33</c:f>
              <c:numCache>
                <c:formatCode>#,##0</c:formatCode>
                <c:ptCount val="50"/>
                <c:pt idx="0">
                  <c:v>1945</c:v>
                </c:pt>
              </c:numCache>
            </c:numRef>
          </c:xVal>
          <c:yVal>
            <c:numRef>
              <c:f>'0. Data Input'!$C$32:$AZ$32</c:f>
              <c:numCache>
                <c:formatCode>#,##0</c:formatCode>
                <c:ptCount val="50"/>
                <c:pt idx="0">
                  <c:v>1899</c:v>
                </c:pt>
              </c:numCache>
            </c:numRef>
          </c:yVal>
          <c:smooth val="0"/>
        </c:ser>
        <c:ser>
          <c:idx val="1"/>
          <c:order val="2"/>
          <c:tx>
            <c:v>Reference Line</c:v>
          </c:tx>
          <c:spPr>
            <a:ln w="22225">
              <a:solidFill>
                <a:srgbClr val="000000"/>
              </a:solidFill>
              <a:prstDash val="solid"/>
            </a:ln>
          </c:spPr>
          <c:marker>
            <c:symbol val="none"/>
          </c:marker>
          <c:xVal>
            <c:numLit>
              <c:formatCode>General</c:formatCode>
              <c:ptCount val="2"/>
              <c:pt idx="0">
                <c:v>1</c:v>
              </c:pt>
              <c:pt idx="1">
                <c:v>10000</c:v>
              </c:pt>
            </c:numLit>
          </c:xVal>
          <c:yVal>
            <c:numLit>
              <c:formatCode>General</c:formatCode>
              <c:ptCount val="2"/>
              <c:pt idx="0">
                <c:v>1</c:v>
              </c:pt>
              <c:pt idx="1">
                <c:v>10000</c:v>
              </c:pt>
            </c:numLit>
          </c:yVal>
          <c:smooth val="0"/>
        </c:ser>
        <c:dLbls>
          <c:showLegendKey val="0"/>
          <c:showVal val="0"/>
          <c:showCatName val="0"/>
          <c:showSerName val="0"/>
          <c:showPercent val="0"/>
          <c:showBubbleSize val="0"/>
        </c:dLbls>
        <c:axId val="227866008"/>
        <c:axId val="227866400"/>
      </c:scatterChart>
      <c:valAx>
        <c:axId val="227866008"/>
        <c:scaling>
          <c:orientation val="minMax"/>
          <c:max val="7000"/>
          <c:min val="0"/>
        </c:scaling>
        <c:delete val="0"/>
        <c:axPos val="b"/>
        <c:majorGridlines>
          <c:spPr>
            <a:ln w="9525">
              <a:solidFill>
                <a:schemeClr val="bg1">
                  <a:lumMod val="75000"/>
                </a:schemeClr>
              </a:solidFill>
              <a:prstDash val="solid"/>
            </a:ln>
          </c:spPr>
        </c:majorGridlines>
        <c:title>
          <c:tx>
            <c:rich>
              <a:bodyPr/>
              <a:lstStyle/>
              <a:p>
                <a:pPr>
                  <a:defRPr/>
                </a:pPr>
                <a:r>
                  <a:rPr lang="en-US"/>
                  <a:t>DISTANCE  MEASURED  (ft)  </a:t>
                </a:r>
              </a:p>
            </c:rich>
          </c:tx>
          <c:layout>
            <c:manualLayout>
              <c:xMode val="edge"/>
              <c:yMode val="edge"/>
              <c:x val="0.38489249107387752"/>
              <c:y val="0.95202567693954421"/>
            </c:manualLayout>
          </c:layout>
          <c:overlay val="0"/>
          <c:spPr>
            <a:noFill/>
            <a:ln w="25400">
              <a:noFill/>
            </a:ln>
          </c:spPr>
        </c:title>
        <c:numFmt formatCode="#,##0" sourceLinked="1"/>
        <c:majorTickMark val="out"/>
        <c:minorTickMark val="in"/>
        <c:tickLblPos val="low"/>
        <c:spPr>
          <a:ln w="9525">
            <a:solidFill>
              <a:srgbClr val="000000"/>
            </a:solidFill>
            <a:prstDash val="solid"/>
          </a:ln>
        </c:spPr>
        <c:txPr>
          <a:bodyPr rot="0" vert="horz"/>
          <a:lstStyle/>
          <a:p>
            <a:pPr>
              <a:defRPr/>
            </a:pPr>
            <a:endParaRPr lang="en-US"/>
          </a:p>
        </c:txPr>
        <c:crossAx val="227866400"/>
        <c:crosses val="autoZero"/>
        <c:crossBetween val="midCat"/>
        <c:majorUnit val="1000"/>
      </c:valAx>
      <c:valAx>
        <c:axId val="227866400"/>
        <c:scaling>
          <c:orientation val="minMax"/>
          <c:max val="7000"/>
          <c:min val="0"/>
        </c:scaling>
        <c:delete val="0"/>
        <c:axPos val="l"/>
        <c:majorGridlines>
          <c:spPr>
            <a:ln w="9525">
              <a:solidFill>
                <a:schemeClr val="bg1">
                  <a:lumMod val="75000"/>
                </a:schemeClr>
              </a:solidFill>
              <a:prstDash val="solid"/>
            </a:ln>
          </c:spPr>
        </c:majorGridlines>
        <c:title>
          <c:tx>
            <c:rich>
              <a:bodyPr/>
              <a:lstStyle/>
              <a:p>
                <a:pPr>
                  <a:defRPr/>
                </a:pPr>
                <a:r>
                  <a:rPr lang="en-US"/>
                  <a:t>DISTANCE  REPORTED  (ft)</a:t>
                </a:r>
              </a:p>
            </c:rich>
          </c:tx>
          <c:layout>
            <c:manualLayout>
              <c:xMode val="edge"/>
              <c:yMode val="edge"/>
              <c:x val="1.8629577930130471E-2"/>
              <c:y val="0.32539996367037322"/>
            </c:manualLayout>
          </c:layout>
          <c:overlay val="0"/>
          <c:spPr>
            <a:noFill/>
            <a:ln w="25400">
              <a:noFill/>
            </a:ln>
          </c:spPr>
        </c:title>
        <c:numFmt formatCode="#,##0" sourceLinked="1"/>
        <c:majorTickMark val="out"/>
        <c:minorTickMark val="in"/>
        <c:tickLblPos val="nextTo"/>
        <c:spPr>
          <a:ln w="9525">
            <a:solidFill>
              <a:srgbClr val="000000"/>
            </a:solidFill>
            <a:prstDash val="solid"/>
          </a:ln>
        </c:spPr>
        <c:txPr>
          <a:bodyPr rot="0" vert="horz"/>
          <a:lstStyle/>
          <a:p>
            <a:pPr>
              <a:defRPr/>
            </a:pPr>
            <a:endParaRPr lang="en-US"/>
          </a:p>
        </c:txPr>
        <c:crossAx val="227866008"/>
        <c:crosses val="autoZero"/>
        <c:crossBetween val="midCat"/>
        <c:majorUnit val="1000"/>
      </c:valAx>
      <c:spPr>
        <a:solidFill>
          <a:srgbClr val="FFFFFF"/>
        </a:solidFill>
        <a:ln w="9525">
          <a:solidFill>
            <a:srgbClr val="000000"/>
          </a:solidFill>
          <a:prstDash val="solid"/>
        </a:ln>
      </c:spPr>
    </c:plotArea>
    <c:legend>
      <c:legendPos val="r"/>
      <c:legendEntry>
        <c:idx val="2"/>
        <c:delete val="1"/>
      </c:legendEntry>
      <c:layout>
        <c:manualLayout>
          <c:xMode val="edge"/>
          <c:yMode val="edge"/>
          <c:x val="0.18945853512801894"/>
          <c:y val="0.17021691189164767"/>
          <c:w val="0.26882320233728157"/>
          <c:h val="8.2595706798894497E-2"/>
        </c:manualLayout>
      </c:layout>
      <c:overlay val="0"/>
      <c:spPr>
        <a:solidFill>
          <a:srgbClr val="FFFFFF"/>
        </a:solidFill>
        <a:ln>
          <a:solidFill>
            <a:schemeClr val="bg1">
              <a:lumMod val="50000"/>
            </a:schemeClr>
          </a:solidFill>
        </a:ln>
        <a:effectLst>
          <a:outerShdw blurRad="63500" dist="63500" dir="2700000" algn="tl" rotWithShape="0">
            <a:prstClr val="black">
              <a:alpha val="40000"/>
            </a:prstClr>
          </a:outerShdw>
        </a:effectLst>
      </c:spPr>
    </c:legend>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POWDER FACTOR BY ROCK TYPE</a:t>
            </a:r>
          </a:p>
        </c:rich>
      </c:tx>
      <c:layout>
        <c:manualLayout>
          <c:xMode val="edge"/>
          <c:yMode val="edge"/>
          <c:x val="0.23770552702159564"/>
          <c:y val="2.2864117827620753E-2"/>
        </c:manualLayout>
      </c:layout>
      <c:overlay val="0"/>
      <c:spPr>
        <a:noFill/>
        <a:ln w="12700">
          <a:noFill/>
          <a:prstDash val="solid"/>
        </a:ln>
        <a:effectLst/>
      </c:spPr>
    </c:title>
    <c:autoTitleDeleted val="0"/>
    <c:plotArea>
      <c:layout>
        <c:manualLayout>
          <c:layoutTarget val="inner"/>
          <c:xMode val="edge"/>
          <c:yMode val="edge"/>
          <c:x val="0.11944397182273757"/>
          <c:y val="0.10467370173368223"/>
          <c:w val="0.82907041949567806"/>
          <c:h val="0.75854291357873549"/>
        </c:manualLayout>
      </c:layout>
      <c:scatterChart>
        <c:scatterStyle val="lineMarker"/>
        <c:varyColors val="0"/>
        <c:ser>
          <c:idx val="1"/>
          <c:order val="0"/>
          <c:tx>
            <c:v>30 Limestone</c:v>
          </c:tx>
          <c:spPr>
            <a:ln w="28575">
              <a:noFill/>
            </a:ln>
          </c:spPr>
          <c:marker>
            <c:symbol val="triangle"/>
            <c:size val="7"/>
            <c:spPr>
              <a:solidFill>
                <a:srgbClr val="0000FF"/>
              </a:solidFill>
              <a:ln>
                <a:solidFill>
                  <a:srgbClr val="000000"/>
                </a:solidFill>
                <a:prstDash val="solid"/>
              </a:ln>
            </c:spPr>
          </c:marker>
          <c:xVal>
            <c:numRef>
              <c:f>'12. Analysis'!$C$8:$AZ$8</c:f>
              <c:numCache>
                <c:formatCode>0.00</c:formatCode>
                <c:ptCount val="50"/>
                <c:pt idx="0">
                  <c:v>0.93770070986842113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 Analysis'!$C$51:$AZ$51</c:f>
              <c:numCache>
                <c:formatCode>General</c:formatCode>
                <c:ptCount val="5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Cache>
            </c:numRef>
          </c:yVal>
          <c:smooth val="0"/>
        </c:ser>
        <c:ser>
          <c:idx val="0"/>
          <c:order val="1"/>
          <c:tx>
            <c:v>20 Sandstone</c:v>
          </c:tx>
          <c:spPr>
            <a:ln w="28575">
              <a:noFill/>
            </a:ln>
          </c:spPr>
          <c:marker>
            <c:symbol val="diamond"/>
            <c:size val="8"/>
            <c:spPr>
              <a:solidFill>
                <a:srgbClr val="00FF00"/>
              </a:solidFill>
              <a:ln>
                <a:solidFill>
                  <a:srgbClr val="000000"/>
                </a:solidFill>
                <a:prstDash val="solid"/>
              </a:ln>
            </c:spPr>
          </c:marker>
          <c:xVal>
            <c:numRef>
              <c:f>'12. Analysis'!$C$8:$AZ$8</c:f>
              <c:numCache>
                <c:formatCode>0.00</c:formatCode>
                <c:ptCount val="50"/>
                <c:pt idx="0">
                  <c:v>0.93770070986842113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 Analysis'!$C$50:$AZ$50</c:f>
              <c:numCache>
                <c:formatCode>General</c:formatCode>
                <c:ptCount val="5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Cache>
            </c:numRef>
          </c:yVal>
          <c:smooth val="0"/>
        </c:ser>
        <c:ser>
          <c:idx val="2"/>
          <c:order val="2"/>
          <c:tx>
            <c:v>10 Shale</c:v>
          </c:tx>
          <c:spPr>
            <a:ln w="28575">
              <a:noFill/>
            </a:ln>
          </c:spPr>
          <c:marker>
            <c:symbol val="square"/>
            <c:size val="6"/>
            <c:spPr>
              <a:solidFill>
                <a:srgbClr val="FF0000"/>
              </a:solidFill>
              <a:ln w="9525">
                <a:solidFill>
                  <a:srgbClr val="000000"/>
                </a:solidFill>
              </a:ln>
            </c:spPr>
          </c:marker>
          <c:xVal>
            <c:numRef>
              <c:f>'12. Analysis'!$C$8:$AZ$8</c:f>
              <c:numCache>
                <c:formatCode>0.00</c:formatCode>
                <c:ptCount val="50"/>
                <c:pt idx="0">
                  <c:v>0.93770070986842113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'12. Analysis'!$C$49:$AZ$49</c:f>
              <c:numCache>
                <c:formatCode>General</c:formatCode>
                <c:ptCount val="50"/>
                <c:pt idx="0">
                  <c:v>10</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numCache>
            </c:numRef>
          </c:yVal>
          <c:smooth val="0"/>
        </c:ser>
        <c:ser>
          <c:idx val="3"/>
          <c:order val="3"/>
          <c:spPr>
            <a:ln w="25400">
              <a:solidFill>
                <a:srgbClr val="000000"/>
              </a:solidFill>
              <a:prstDash val="solid"/>
            </a:ln>
            <a:effectLst>
              <a:outerShdw blurRad="254000" algn="ctr" rotWithShape="0">
                <a:srgbClr val="FF0000"/>
              </a:outerShdw>
            </a:effectLst>
          </c:spPr>
          <c:marker>
            <c:symbol val="none"/>
          </c:marker>
          <c:xVal>
            <c:numLit>
              <c:formatCode>General</c:formatCode>
              <c:ptCount val="2"/>
              <c:pt idx="0">
                <c:v>0.25</c:v>
              </c:pt>
              <c:pt idx="1">
                <c:v>0.75</c:v>
              </c:pt>
            </c:numLit>
          </c:xVal>
          <c:yVal>
            <c:numLit>
              <c:formatCode>General</c:formatCode>
              <c:ptCount val="2"/>
              <c:pt idx="0">
                <c:v>10</c:v>
              </c:pt>
              <c:pt idx="1">
                <c:v>10</c:v>
              </c:pt>
            </c:numLit>
          </c:yVal>
          <c:smooth val="0"/>
        </c:ser>
        <c:ser>
          <c:idx val="4"/>
          <c:order val="4"/>
          <c:spPr>
            <a:ln w="25400">
              <a:solidFill>
                <a:srgbClr val="000000"/>
              </a:solidFill>
              <a:prstDash val="solid"/>
            </a:ln>
          </c:spPr>
          <c:marker>
            <c:symbol val="none"/>
          </c:marker>
          <c:dPt>
            <c:idx val="1"/>
            <c:bubble3D val="0"/>
            <c:spPr>
              <a:ln w="25400" cmpd="sng">
                <a:solidFill>
                  <a:srgbClr val="000000"/>
                </a:solidFill>
                <a:prstDash val="solid"/>
              </a:ln>
              <a:effectLst>
                <a:outerShdw blurRad="254000" algn="ctr" rotWithShape="0">
                  <a:srgbClr val="00B050"/>
                </a:outerShdw>
              </a:effectLst>
            </c:spPr>
          </c:dPt>
          <c:xVal>
            <c:numLit>
              <c:formatCode>General</c:formatCode>
              <c:ptCount val="2"/>
              <c:pt idx="0">
                <c:v>0.5</c:v>
              </c:pt>
              <c:pt idx="1">
                <c:v>1.25</c:v>
              </c:pt>
            </c:numLit>
          </c:xVal>
          <c:yVal>
            <c:numLit>
              <c:formatCode>General</c:formatCode>
              <c:ptCount val="2"/>
              <c:pt idx="0">
                <c:v>20</c:v>
              </c:pt>
              <c:pt idx="1">
                <c:v>20</c:v>
              </c:pt>
            </c:numLit>
          </c:yVal>
          <c:smooth val="0"/>
        </c:ser>
        <c:ser>
          <c:idx val="5"/>
          <c:order val="5"/>
          <c:spPr>
            <a:ln w="25400">
              <a:solidFill>
                <a:srgbClr val="000000"/>
              </a:solidFill>
              <a:prstDash val="solid"/>
            </a:ln>
          </c:spPr>
          <c:marker>
            <c:symbol val="none"/>
          </c:marker>
          <c:dPt>
            <c:idx val="1"/>
            <c:bubble3D val="0"/>
            <c:spPr>
              <a:ln w="25400">
                <a:solidFill>
                  <a:srgbClr val="000000"/>
                </a:solidFill>
                <a:prstDash val="solid"/>
              </a:ln>
              <a:effectLst>
                <a:outerShdw blurRad="266700" algn="ctr" rotWithShape="0">
                  <a:srgbClr val="0066FF"/>
                </a:outerShdw>
              </a:effectLst>
            </c:spPr>
          </c:dPt>
          <c:xVal>
            <c:numLit>
              <c:formatCode>General</c:formatCode>
              <c:ptCount val="2"/>
              <c:pt idx="0">
                <c:v>1</c:v>
              </c:pt>
              <c:pt idx="1">
                <c:v>2</c:v>
              </c:pt>
            </c:numLit>
          </c:xVal>
          <c:yVal>
            <c:numLit>
              <c:formatCode>General</c:formatCode>
              <c:ptCount val="2"/>
              <c:pt idx="0">
                <c:v>30</c:v>
              </c:pt>
              <c:pt idx="1">
                <c:v>30</c:v>
              </c:pt>
            </c:numLit>
          </c:yVal>
          <c:smooth val="0"/>
        </c:ser>
        <c:dLbls>
          <c:showLegendKey val="0"/>
          <c:showVal val="0"/>
          <c:showCatName val="0"/>
          <c:showSerName val="0"/>
          <c:showPercent val="0"/>
          <c:showBubbleSize val="0"/>
        </c:dLbls>
        <c:axId val="227867184"/>
        <c:axId val="462740928"/>
      </c:scatterChart>
      <c:valAx>
        <c:axId val="227867184"/>
        <c:scaling>
          <c:orientation val="minMax"/>
          <c:max val="2"/>
          <c:min val="0"/>
        </c:scaling>
        <c:delete val="0"/>
        <c:axPos val="b"/>
        <c:title>
          <c:tx>
            <c:rich>
              <a:bodyPr/>
              <a:lstStyle/>
              <a:p>
                <a:pPr>
                  <a:defRPr/>
                </a:pPr>
                <a:r>
                  <a:rPr lang="en-US"/>
                  <a:t>POWDER FACTOR  (lb/yd</a:t>
                </a:r>
                <a:r>
                  <a:rPr lang="en-US" baseline="30000"/>
                  <a:t>3</a:t>
                </a:r>
                <a:r>
                  <a:rPr lang="en-US"/>
                  <a:t>)</a:t>
                </a:r>
              </a:p>
            </c:rich>
          </c:tx>
          <c:layout>
            <c:manualLayout>
              <c:xMode val="edge"/>
              <c:yMode val="edge"/>
              <c:x val="0.36920062397116871"/>
              <c:y val="0.94236967077770706"/>
            </c:manualLayout>
          </c:layout>
          <c:overlay val="0"/>
          <c:spPr>
            <a:noFill/>
            <a:ln w="25400">
              <a:noFill/>
            </a:ln>
          </c:spPr>
        </c:title>
        <c:numFmt formatCode="0.0" sourceLinked="0"/>
        <c:majorTickMark val="out"/>
        <c:minorTickMark val="in"/>
        <c:tickLblPos val="low"/>
        <c:spPr>
          <a:ln w="9525">
            <a:solidFill>
              <a:srgbClr val="000000"/>
            </a:solidFill>
            <a:prstDash val="solid"/>
          </a:ln>
        </c:spPr>
        <c:txPr>
          <a:bodyPr rot="0" vert="horz"/>
          <a:lstStyle/>
          <a:p>
            <a:pPr>
              <a:defRPr/>
            </a:pPr>
            <a:endParaRPr lang="en-US"/>
          </a:p>
        </c:txPr>
        <c:crossAx val="462740928"/>
        <c:crossesAt val="0"/>
        <c:crossBetween val="midCat"/>
        <c:majorUnit val="0.2"/>
        <c:minorUnit val="0.1"/>
      </c:valAx>
      <c:valAx>
        <c:axId val="462740928"/>
        <c:scaling>
          <c:orientation val="minMax"/>
          <c:max val="40"/>
          <c:min val="0"/>
        </c:scaling>
        <c:delete val="0"/>
        <c:axPos val="l"/>
        <c:title>
          <c:tx>
            <c:rich>
              <a:bodyPr/>
              <a:lstStyle/>
              <a:p>
                <a:pPr>
                  <a:defRPr/>
                </a:pPr>
                <a:r>
                  <a:rPr lang="en-US"/>
                  <a:t>ROCK  TYPE</a:t>
                </a:r>
              </a:p>
            </c:rich>
          </c:tx>
          <c:layout>
            <c:manualLayout>
              <c:xMode val="edge"/>
              <c:yMode val="edge"/>
              <c:x val="1.6698507722705667E-2"/>
              <c:y val="0.41832123965526191"/>
            </c:manualLayout>
          </c:layout>
          <c:overlay val="0"/>
          <c:spPr>
            <a:noFill/>
            <a:ln w="25400">
              <a:noFill/>
            </a:ln>
          </c:spPr>
        </c:title>
        <c:numFmt formatCode="0" sourceLinked="0"/>
        <c:majorTickMark val="in"/>
        <c:minorTickMark val="none"/>
        <c:tickLblPos val="nextTo"/>
        <c:spPr>
          <a:ln w="9525">
            <a:solidFill>
              <a:srgbClr val="000000"/>
            </a:solidFill>
            <a:prstDash val="solid"/>
          </a:ln>
        </c:spPr>
        <c:txPr>
          <a:bodyPr rot="0" vert="horz"/>
          <a:lstStyle/>
          <a:p>
            <a:pPr>
              <a:defRPr/>
            </a:pPr>
            <a:endParaRPr lang="en-US"/>
          </a:p>
        </c:txPr>
        <c:crossAx val="227867184"/>
        <c:crosses val="autoZero"/>
        <c:crossBetween val="midCat"/>
        <c:majorUnit val="10"/>
        <c:minorUnit val="2"/>
      </c:valAx>
      <c:spPr>
        <a:solidFill>
          <a:srgbClr val="FFFFFF"/>
        </a:solidFill>
        <a:ln w="9525">
          <a:solidFill>
            <a:schemeClr val="tx1"/>
          </a:solidFill>
          <a:prstDash val="solid"/>
        </a:ln>
      </c:spPr>
    </c:plotArea>
    <c:legend>
      <c:legendPos val="r"/>
      <c:legendEntry>
        <c:idx val="3"/>
        <c:delete val="1"/>
      </c:legendEntry>
      <c:legendEntry>
        <c:idx val="4"/>
        <c:delete val="1"/>
      </c:legendEntry>
      <c:legendEntry>
        <c:idx val="5"/>
        <c:delete val="1"/>
      </c:legendEntry>
      <c:layout>
        <c:manualLayout>
          <c:xMode val="edge"/>
          <c:yMode val="edge"/>
          <c:x val="0.1427331787822676"/>
          <c:y val="0.12697356793958592"/>
          <c:w val="0.19449788962895839"/>
          <c:h val="0.12703764420167035"/>
        </c:manualLayout>
      </c:layout>
      <c:overlay val="0"/>
      <c:spPr>
        <a:solidFill>
          <a:srgbClr val="FFFFFF"/>
        </a:solidFill>
        <a:ln w="12700">
          <a:solidFill>
            <a:schemeClr val="bg1">
              <a:lumMod val="75000"/>
            </a:schemeClr>
          </a:solidFill>
          <a:prstDash val="solid"/>
        </a:ln>
        <a:effectLst>
          <a:outerShdw blurRad="76200" dist="76200" dir="2700000" algn="tl" rotWithShape="0">
            <a:prstClr val="black">
              <a:alpha val="40000"/>
            </a:prstClr>
          </a:outerShdw>
        </a:effectLst>
      </c:spPr>
    </c:legend>
    <c:plotVisOnly val="0"/>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75" l="0.25" r="0.25"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600" b="1">
                <a:solidFill>
                  <a:schemeClr val="tx1"/>
                </a:solidFill>
              </a:rPr>
              <a:t>COMPLIANCE</a:t>
            </a:r>
            <a:r>
              <a:rPr lang="en-US" sz="1600" b="1" baseline="0">
                <a:solidFill>
                  <a:schemeClr val="tx1"/>
                </a:solidFill>
              </a:rPr>
              <a:t> WITH </a:t>
            </a:r>
          </a:p>
          <a:p>
            <a:pPr>
              <a:defRPr sz="1600" b="1">
                <a:solidFill>
                  <a:schemeClr val="tx1"/>
                </a:solidFill>
              </a:defRPr>
            </a:pPr>
            <a:r>
              <a:rPr lang="en-US" sz="1600" b="1" baseline="0">
                <a:solidFill>
                  <a:schemeClr val="tx1"/>
                </a:solidFill>
              </a:rPr>
              <a:t>SQUARE ROOT SCALED DISTANCE (SD</a:t>
            </a:r>
            <a:r>
              <a:rPr lang="en-US" sz="1600" b="1" baseline="-25000">
                <a:solidFill>
                  <a:schemeClr val="tx1"/>
                </a:solidFill>
              </a:rPr>
              <a:t>2</a:t>
            </a:r>
            <a:r>
              <a:rPr lang="en-US" sz="1600" b="1" baseline="0">
                <a:solidFill>
                  <a:schemeClr val="tx1"/>
                </a:solidFill>
              </a:rPr>
              <a:t>)</a:t>
            </a:r>
            <a:endParaRPr lang="en-US" sz="1600" b="1">
              <a:solidFill>
                <a:schemeClr val="tx1"/>
              </a:solidFill>
            </a:endParaRPr>
          </a:p>
        </c:rich>
      </c:tx>
      <c:layout>
        <c:manualLayout>
          <c:xMode val="edge"/>
          <c:yMode val="edge"/>
          <c:x val="0.19470719495263913"/>
          <c:y val="3.5851447755553866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03368415010541"/>
          <c:y val="0.10843990149575299"/>
          <c:w val="0.81393626702414024"/>
          <c:h val="0.79735119496164286"/>
        </c:manualLayout>
      </c:layout>
      <c:scatterChart>
        <c:scatterStyle val="lineMarker"/>
        <c:varyColors val="0"/>
        <c:ser>
          <c:idx val="0"/>
          <c:order val="0"/>
          <c:tx>
            <c:v>Nearest Structure Reported SD</c:v>
          </c:tx>
          <c:spPr>
            <a:ln w="25400" cap="rnd">
              <a:noFill/>
              <a:round/>
            </a:ln>
            <a:effectLst/>
          </c:spPr>
          <c:marker>
            <c:symbol val="square"/>
            <c:size val="7"/>
            <c:spPr>
              <a:solidFill>
                <a:srgbClr val="FF0000"/>
              </a:solidFill>
              <a:ln w="9525">
                <a:solidFill>
                  <a:schemeClr val="tx1"/>
                </a:solidFill>
              </a:ln>
              <a:effectLst/>
            </c:spPr>
          </c:marker>
          <c:xVal>
            <c:numRef>
              <c:f>'0. Data Input'!$C$8:$AZ$8</c:f>
              <c:numCache>
                <c:formatCode>#,##0</c:formatCode>
                <c:ptCount val="50"/>
                <c:pt idx="0">
                  <c:v>1852</c:v>
                </c:pt>
              </c:numCache>
            </c:numRef>
          </c:xVal>
          <c:yVal>
            <c:numRef>
              <c:f>'12. Analysis'!$C$22:$AZ$22</c:f>
              <c:numCache>
                <c:formatCode>0</c:formatCode>
                <c:ptCount val="50"/>
                <c:pt idx="0">
                  <c:v>72.613493557186416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mooth val="0"/>
        </c:ser>
        <c:ser>
          <c:idx val="1"/>
          <c:order val="1"/>
          <c:tx>
            <c:v>Nearest Structure Cross Checked SD</c:v>
          </c:tx>
          <c:spPr>
            <a:ln w="25400" cap="rnd">
              <a:noFill/>
              <a:round/>
            </a:ln>
            <a:effectLst/>
          </c:spPr>
          <c:marker>
            <c:symbol val="circle"/>
            <c:size val="7"/>
            <c:spPr>
              <a:solidFill>
                <a:srgbClr val="0070C0"/>
              </a:solidFill>
              <a:ln w="9525">
                <a:solidFill>
                  <a:schemeClr val="tx1"/>
                </a:solidFill>
              </a:ln>
              <a:effectLst/>
            </c:spPr>
          </c:marker>
          <c:xVal>
            <c:numRef>
              <c:f>'0. Data Input'!$C$9:$AZ$9</c:f>
              <c:numCache>
                <c:formatCode>#,##0</c:formatCode>
                <c:ptCount val="50"/>
                <c:pt idx="0">
                  <c:v>1796</c:v>
                </c:pt>
              </c:numCache>
            </c:numRef>
          </c:xVal>
          <c:yVal>
            <c:numRef>
              <c:f>'12. Analysis'!$C$23:$AZ$23</c:f>
              <c:numCache>
                <c:formatCode>0</c:formatCode>
                <c:ptCount val="50"/>
                <c:pt idx="0">
                  <c:v>73.69839617178323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mooth val="0"/>
        </c:ser>
        <c:ser>
          <c:idx val="2"/>
          <c:order val="2"/>
          <c:tx>
            <c:v>Additional Location Reported SD</c:v>
          </c:tx>
          <c:spPr>
            <a:ln w="25400" cap="rnd">
              <a:noFill/>
              <a:round/>
            </a:ln>
            <a:effectLst/>
          </c:spPr>
          <c:marker>
            <c:symbol val="triangle"/>
            <c:size val="7"/>
            <c:spPr>
              <a:solidFill>
                <a:srgbClr val="00B050"/>
              </a:solidFill>
              <a:ln w="9525">
                <a:solidFill>
                  <a:schemeClr val="tx1"/>
                </a:solidFill>
              </a:ln>
              <a:effectLst/>
            </c:spPr>
          </c:marker>
          <c:xVal>
            <c:numRef>
              <c:f>'0. Data Input'!$C$32:$AZ$32</c:f>
              <c:numCache>
                <c:formatCode>#,##0</c:formatCode>
                <c:ptCount val="50"/>
                <c:pt idx="0">
                  <c:v>1899</c:v>
                </c:pt>
              </c:numCache>
            </c:numRef>
          </c:xVal>
          <c:yVal>
            <c:numRef>
              <c:f>'12. Analysis'!$C$24:$AZ$24</c:f>
              <c:numCache>
                <c:formatCode>0</c:formatCode>
                <c:ptCount val="50"/>
                <c:pt idx="0">
                  <c:v>74.4562766010243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yVal>
          <c:smooth val="0"/>
        </c:ser>
        <c:ser>
          <c:idx val="3"/>
          <c:order val="3"/>
          <c:tx>
            <c:v>Pennsylvania Compliance Line</c:v>
          </c:tx>
          <c:spPr>
            <a:ln w="22225" cap="rnd">
              <a:solidFill>
                <a:schemeClr val="tx1"/>
              </a:solidFill>
              <a:prstDash val="dash"/>
              <a:round/>
            </a:ln>
            <a:effectLst/>
          </c:spPr>
          <c:marker>
            <c:symbol val="none"/>
          </c:marker>
          <c:xVal>
            <c:numLit>
              <c:formatCode>General</c:formatCode>
              <c:ptCount val="2"/>
              <c:pt idx="0">
                <c:v>100</c:v>
              </c:pt>
              <c:pt idx="1">
                <c:v>10000</c:v>
              </c:pt>
            </c:numLit>
          </c:xVal>
          <c:yVal>
            <c:numLit>
              <c:formatCode>General</c:formatCode>
              <c:ptCount val="2"/>
              <c:pt idx="0">
                <c:v>90</c:v>
              </c:pt>
              <c:pt idx="1">
                <c:v>90</c:v>
              </c:pt>
            </c:numLit>
          </c:yVal>
          <c:smooth val="0"/>
        </c:ser>
        <c:ser>
          <c:idx val="4"/>
          <c:order val="4"/>
          <c:tx>
            <c:v>OSMRE Compliance Line</c:v>
          </c:tx>
          <c:spPr>
            <a:ln w="22225" cap="rnd">
              <a:solidFill>
                <a:schemeClr val="tx1"/>
              </a:solidFill>
              <a:round/>
            </a:ln>
            <a:effectLst/>
          </c:spPr>
          <c:marker>
            <c:symbol val="none"/>
          </c:marker>
          <c:xVal>
            <c:numLit>
              <c:formatCode>General</c:formatCode>
              <c:ptCount val="6"/>
              <c:pt idx="0">
                <c:v>100</c:v>
              </c:pt>
              <c:pt idx="1">
                <c:v>300</c:v>
              </c:pt>
              <c:pt idx="2">
                <c:v>300</c:v>
              </c:pt>
              <c:pt idx="3">
                <c:v>5000</c:v>
              </c:pt>
              <c:pt idx="4">
                <c:v>5000</c:v>
              </c:pt>
              <c:pt idx="5">
                <c:v>10000</c:v>
              </c:pt>
            </c:numLit>
          </c:xVal>
          <c:yVal>
            <c:numLit>
              <c:formatCode>General</c:formatCode>
              <c:ptCount val="6"/>
              <c:pt idx="0">
                <c:v>50</c:v>
              </c:pt>
              <c:pt idx="1">
                <c:v>50</c:v>
              </c:pt>
              <c:pt idx="2">
                <c:v>55</c:v>
              </c:pt>
              <c:pt idx="3">
                <c:v>55</c:v>
              </c:pt>
              <c:pt idx="4">
                <c:v>65</c:v>
              </c:pt>
              <c:pt idx="5">
                <c:v>65</c:v>
              </c:pt>
            </c:numLit>
          </c:yVal>
          <c:smooth val="0"/>
        </c:ser>
        <c:dLbls>
          <c:showLegendKey val="0"/>
          <c:showVal val="0"/>
          <c:showCatName val="0"/>
          <c:showSerName val="0"/>
          <c:showPercent val="0"/>
          <c:showBubbleSize val="0"/>
        </c:dLbls>
        <c:axId val="462741712"/>
        <c:axId val="462742104"/>
      </c:scatterChart>
      <c:valAx>
        <c:axId val="462741712"/>
        <c:scaling>
          <c:logBase val="10"/>
          <c:orientation val="minMax"/>
          <c:max val="10000"/>
          <c:min val="100"/>
        </c:scaling>
        <c:delete val="0"/>
        <c:axPos val="b"/>
        <c:majorGridlines>
          <c:spPr>
            <a:ln w="12700" cap="flat" cmpd="sng" algn="ctr">
              <a:solidFill>
                <a:schemeClr val="bg1">
                  <a:lumMod val="75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solidFill>
                      <a:schemeClr val="tx1"/>
                    </a:solidFill>
                  </a:rPr>
                  <a:t>DISTANCE (ft)</a:t>
                </a:r>
              </a:p>
            </c:rich>
          </c:tx>
          <c:layout>
            <c:manualLayout>
              <c:xMode val="edge"/>
              <c:yMode val="edge"/>
              <c:x val="0.44544233167790553"/>
              <c:y val="0.9574205833249533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2742104"/>
        <c:crosses val="autoZero"/>
        <c:crossBetween val="midCat"/>
        <c:majorUnit val="10"/>
        <c:minorUnit val="10"/>
      </c:valAx>
      <c:valAx>
        <c:axId val="462742104"/>
        <c:scaling>
          <c:orientation val="minMax"/>
          <c:max val="200"/>
          <c:min val="0"/>
        </c:scaling>
        <c:delete val="0"/>
        <c:axPos val="l"/>
        <c:majorGridlines>
          <c:spPr>
            <a:ln w="9525" cap="flat" cmpd="sng" algn="ctr">
              <a:solidFill>
                <a:schemeClr val="bg1">
                  <a:lumMod val="7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solidFill>
                      <a:schemeClr val="tx1"/>
                    </a:solidFill>
                  </a:rPr>
                  <a:t>SD</a:t>
                </a:r>
                <a:r>
                  <a:rPr lang="en-US" baseline="-25000">
                    <a:solidFill>
                      <a:schemeClr val="tx1"/>
                    </a:solidFill>
                  </a:rPr>
                  <a:t>2</a:t>
                </a:r>
                <a:r>
                  <a:rPr lang="en-US" baseline="0">
                    <a:solidFill>
                      <a:schemeClr val="tx1"/>
                    </a:solidFill>
                  </a:rPr>
                  <a:t> (ft/lb</a:t>
                </a:r>
                <a:r>
                  <a:rPr lang="en-US" baseline="30000">
                    <a:solidFill>
                      <a:schemeClr val="tx1"/>
                    </a:solidFill>
                  </a:rPr>
                  <a:t>1/2</a:t>
                </a:r>
                <a:r>
                  <a:rPr lang="en-US" baseline="0">
                    <a:solidFill>
                      <a:schemeClr val="tx1"/>
                    </a:solidFill>
                  </a:rPr>
                  <a:t>)</a:t>
                </a:r>
                <a:endParaRPr lang="en-US">
                  <a:solidFill>
                    <a:schemeClr val="tx1"/>
                  </a:solidFill>
                </a:endParaRPr>
              </a:p>
            </c:rich>
          </c:tx>
          <c:layout>
            <c:manualLayout>
              <c:xMode val="edge"/>
              <c:yMode val="edge"/>
              <c:x val="9.4919036304214471E-3"/>
              <c:y val="0.4392645250524406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2741712"/>
        <c:crossesAt val="100"/>
        <c:crossBetween val="midCat"/>
        <c:majorUnit val="10"/>
        <c:minorUnit val="5"/>
      </c:valAx>
      <c:spPr>
        <a:noFill/>
        <a:ln>
          <a:solidFill>
            <a:schemeClr val="tx1"/>
          </a:solidFill>
        </a:ln>
        <a:effectLst/>
      </c:spPr>
    </c:plotArea>
    <c:legend>
      <c:legendPos val="l"/>
      <c:layout>
        <c:manualLayout>
          <c:xMode val="edge"/>
          <c:yMode val="edge"/>
          <c:x val="0.14617531590849028"/>
          <c:y val="0.12221059922921984"/>
          <c:w val="0.38960617120225199"/>
          <c:h val="0.14688373039176747"/>
        </c:manualLayout>
      </c:layout>
      <c:overlay val="1"/>
      <c:spPr>
        <a:solidFill>
          <a:srgbClr val="FFFFFF"/>
        </a:solidFill>
        <a:ln>
          <a:solidFill>
            <a:schemeClr val="bg1">
              <a:lumMod val="75000"/>
            </a:schemeClr>
          </a:solid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aseline="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5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1550" b="1"/>
              <a:t>COMPLIANCE</a:t>
            </a:r>
            <a:r>
              <a:rPr lang="en-US" sz="1550" b="1" baseline="0"/>
              <a:t> WITH PEAK PARTICLE VELOCITY (PPV)</a:t>
            </a:r>
            <a:endParaRPr lang="en-US" sz="1550" b="1"/>
          </a:p>
        </c:rich>
      </c:tx>
      <c:layout>
        <c:manualLayout>
          <c:xMode val="edge"/>
          <c:yMode val="edge"/>
          <c:x val="0.12165682567524459"/>
          <c:y val="7.6593830155895588E-3"/>
        </c:manualLayout>
      </c:layout>
      <c:overlay val="0"/>
      <c:spPr>
        <a:noFill/>
        <a:ln>
          <a:noFill/>
        </a:ln>
        <a:effectLst/>
      </c:spPr>
      <c:txPr>
        <a:bodyPr rot="0" spcFirstLastPara="1" vertOverflow="ellipsis" vert="horz" wrap="square" anchor="ctr" anchorCtr="1"/>
        <a:lstStyle/>
        <a:p>
          <a:pPr>
            <a:defRPr sz="155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276242652081289"/>
          <c:y val="7.1585226919776104E-2"/>
          <c:w val="0.82754750735136728"/>
          <c:h val="0.83243322970795797"/>
        </c:manualLayout>
      </c:layout>
      <c:scatterChart>
        <c:scatterStyle val="lineMarker"/>
        <c:varyColors val="0"/>
        <c:ser>
          <c:idx val="0"/>
          <c:order val="0"/>
          <c:tx>
            <c:v>Nearest Structure Reported PPV</c:v>
          </c:tx>
          <c:spPr>
            <a:ln w="25400" cap="rnd">
              <a:noFill/>
              <a:round/>
            </a:ln>
            <a:effectLst/>
          </c:spPr>
          <c:marker>
            <c:symbol val="square"/>
            <c:size val="7"/>
            <c:spPr>
              <a:solidFill>
                <a:srgbClr val="FF0000"/>
              </a:solidFill>
              <a:ln w="9525">
                <a:solidFill>
                  <a:schemeClr val="tx1"/>
                </a:solidFill>
              </a:ln>
              <a:effectLst/>
            </c:spPr>
          </c:marker>
          <c:xVal>
            <c:numRef>
              <c:f>'0. Data Input'!$C$8:$AZ$8</c:f>
              <c:numCache>
                <c:formatCode>#,##0</c:formatCode>
                <c:ptCount val="50"/>
                <c:pt idx="0">
                  <c:v>1852</c:v>
                </c:pt>
              </c:numCache>
            </c:numRef>
          </c:xVal>
          <c:yVal>
            <c:numRef>
              <c:f>'0. Data Input'!$C$26:$AZ$26</c:f>
              <c:numCache>
                <c:formatCode>0.00</c:formatCode>
                <c:ptCount val="50"/>
                <c:pt idx="0">
                  <c:v>7.0000000000000007E-2</c:v>
                </c:pt>
              </c:numCache>
            </c:numRef>
          </c:yVal>
          <c:smooth val="0"/>
        </c:ser>
        <c:ser>
          <c:idx val="1"/>
          <c:order val="1"/>
          <c:tx>
            <c:v>Nearest Structure Cross Checked PPV</c:v>
          </c:tx>
          <c:spPr>
            <a:ln w="25400" cap="rnd">
              <a:noFill/>
              <a:round/>
            </a:ln>
            <a:effectLst/>
          </c:spPr>
          <c:marker>
            <c:symbol val="circle"/>
            <c:size val="7"/>
            <c:spPr>
              <a:solidFill>
                <a:srgbClr val="0070C0"/>
              </a:solidFill>
              <a:ln w="9525">
                <a:solidFill>
                  <a:schemeClr val="tx1"/>
                </a:solidFill>
              </a:ln>
              <a:effectLst/>
            </c:spPr>
          </c:marker>
          <c:xVal>
            <c:numRef>
              <c:f>'0. Data Input'!$C$9:$AZ$9</c:f>
              <c:numCache>
                <c:formatCode>#,##0</c:formatCode>
                <c:ptCount val="50"/>
                <c:pt idx="0">
                  <c:v>1796</c:v>
                </c:pt>
              </c:numCache>
            </c:numRef>
          </c:xVal>
          <c:yVal>
            <c:numRef>
              <c:f>'0. Data Input'!$C$26:$AZ$26</c:f>
              <c:numCache>
                <c:formatCode>0.00</c:formatCode>
                <c:ptCount val="50"/>
                <c:pt idx="0">
                  <c:v>7.0000000000000007E-2</c:v>
                </c:pt>
              </c:numCache>
            </c:numRef>
          </c:yVal>
          <c:smooth val="0"/>
        </c:ser>
        <c:ser>
          <c:idx val="2"/>
          <c:order val="2"/>
          <c:tx>
            <c:v>Additional Monitoring Reported PPV</c:v>
          </c:tx>
          <c:spPr>
            <a:ln w="25400" cap="rnd">
              <a:noFill/>
              <a:round/>
            </a:ln>
            <a:effectLst/>
          </c:spPr>
          <c:marker>
            <c:symbol val="diamond"/>
            <c:size val="7"/>
            <c:spPr>
              <a:solidFill>
                <a:srgbClr val="00B050"/>
              </a:solidFill>
              <a:ln w="9525">
                <a:solidFill>
                  <a:schemeClr val="tx1"/>
                </a:solidFill>
              </a:ln>
              <a:effectLst/>
            </c:spPr>
          </c:marker>
          <c:xVal>
            <c:numRef>
              <c:f>'0. Data Input'!$C$32:$AZ$32</c:f>
              <c:numCache>
                <c:formatCode>#,##0</c:formatCode>
                <c:ptCount val="50"/>
                <c:pt idx="0">
                  <c:v>1899</c:v>
                </c:pt>
              </c:numCache>
            </c:numRef>
          </c:xVal>
          <c:yVal>
            <c:numRef>
              <c:f>'0. Data Input'!$C$34:$AZ$34</c:f>
              <c:numCache>
                <c:formatCode>0.00</c:formatCode>
                <c:ptCount val="50"/>
                <c:pt idx="0">
                  <c:v>0.22</c:v>
                </c:pt>
              </c:numCache>
            </c:numRef>
          </c:yVal>
          <c:smooth val="0"/>
        </c:ser>
        <c:ser>
          <c:idx val="3"/>
          <c:order val="3"/>
          <c:tx>
            <c:v>OSMRE Compliance Line</c:v>
          </c:tx>
          <c:spPr>
            <a:ln w="25400" cap="rnd">
              <a:solidFill>
                <a:schemeClr val="tx1"/>
              </a:solidFill>
              <a:round/>
            </a:ln>
            <a:effectLst/>
          </c:spPr>
          <c:marker>
            <c:symbol val="none"/>
          </c:marker>
          <c:xVal>
            <c:numLit>
              <c:formatCode>General</c:formatCode>
              <c:ptCount val="6"/>
              <c:pt idx="0">
                <c:v>100</c:v>
              </c:pt>
              <c:pt idx="1">
                <c:v>300</c:v>
              </c:pt>
              <c:pt idx="2">
                <c:v>300</c:v>
              </c:pt>
              <c:pt idx="3">
                <c:v>5000</c:v>
              </c:pt>
              <c:pt idx="4">
                <c:v>5000</c:v>
              </c:pt>
              <c:pt idx="5">
                <c:v>10000</c:v>
              </c:pt>
            </c:numLit>
          </c:xVal>
          <c:yVal>
            <c:numLit>
              <c:formatCode>General</c:formatCode>
              <c:ptCount val="6"/>
              <c:pt idx="0">
                <c:v>1.25</c:v>
              </c:pt>
              <c:pt idx="1">
                <c:v>1.25</c:v>
              </c:pt>
              <c:pt idx="2">
                <c:v>1</c:v>
              </c:pt>
              <c:pt idx="3">
                <c:v>1</c:v>
              </c:pt>
              <c:pt idx="4">
                <c:v>0.75</c:v>
              </c:pt>
              <c:pt idx="5">
                <c:v>0.75</c:v>
              </c:pt>
            </c:numLit>
          </c:yVal>
          <c:smooth val="0"/>
        </c:ser>
        <c:dLbls>
          <c:showLegendKey val="0"/>
          <c:showVal val="0"/>
          <c:showCatName val="0"/>
          <c:showSerName val="0"/>
          <c:showPercent val="0"/>
          <c:showBubbleSize val="0"/>
        </c:dLbls>
        <c:axId val="465735472"/>
        <c:axId val="465735864"/>
      </c:scatterChart>
      <c:valAx>
        <c:axId val="465735472"/>
        <c:scaling>
          <c:logBase val="10"/>
          <c:orientation val="minMax"/>
          <c:min val="100"/>
        </c:scaling>
        <c:delete val="0"/>
        <c:axPos val="b"/>
        <c:majorGridlines>
          <c:spPr>
            <a:ln w="9525" cap="flat" cmpd="sng" algn="ctr">
              <a:solidFill>
                <a:schemeClr val="bg1">
                  <a:lumMod val="50000"/>
                </a:schemeClr>
              </a:solidFill>
              <a:round/>
            </a:ln>
            <a:effectLst/>
          </c:spPr>
        </c:majorGridlines>
        <c:minorGridlines>
          <c:spPr>
            <a:ln w="9525" cap="flat" cmpd="sng" algn="ctr">
              <a:solidFill>
                <a:schemeClr val="bg1">
                  <a:lumMod val="85000"/>
                </a:schemeClr>
              </a:solidFill>
              <a:round/>
            </a:ln>
            <a:effectLst/>
          </c:spPr>
        </c:minorGridlines>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DISTANCE (ft)</a:t>
                </a:r>
              </a:p>
            </c:rich>
          </c:tx>
          <c:layout>
            <c:manualLayout>
              <c:xMode val="edge"/>
              <c:yMode val="edge"/>
              <c:x val="0.46152739454576724"/>
              <c:y val="0.961935286880299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5735864"/>
        <c:crossesAt val="1.0000000000000002E-2"/>
        <c:crossBetween val="midCat"/>
      </c:valAx>
      <c:valAx>
        <c:axId val="465735864"/>
        <c:scaling>
          <c:logBase val="10"/>
          <c:orientation val="minMax"/>
          <c:max val="10"/>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PPV</a:t>
                </a:r>
                <a:r>
                  <a:rPr lang="en-US" baseline="0"/>
                  <a:t> (in/sec)</a:t>
                </a:r>
                <a:endParaRPr lang="en-US"/>
              </a:p>
            </c:rich>
          </c:tx>
          <c:layout>
            <c:manualLayout>
              <c:xMode val="edge"/>
              <c:yMode val="edge"/>
              <c:x val="9.4919036304214471E-3"/>
              <c:y val="0.4359141346524768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65735472"/>
        <c:crosses val="autoZero"/>
        <c:crossBetween val="midCat"/>
      </c:valAx>
      <c:spPr>
        <a:noFill/>
        <a:ln>
          <a:solidFill>
            <a:schemeClr val="tx1"/>
          </a:solidFill>
        </a:ln>
        <a:effectLst/>
      </c:spPr>
    </c:plotArea>
    <c:legend>
      <c:legendPos val="r"/>
      <c:layout>
        <c:manualLayout>
          <c:xMode val="edge"/>
          <c:yMode val="edge"/>
          <c:x val="0.46309996304884132"/>
          <c:y val="8.2996664321858898E-2"/>
          <c:w val="0.47045671153820856"/>
          <c:h val="0.12620296038169057"/>
        </c:manualLayout>
      </c:layout>
      <c:overlay val="0"/>
      <c:spPr>
        <a:solidFill>
          <a:schemeClr val="bg1"/>
        </a:solidFill>
        <a:ln>
          <a:solidFill>
            <a:schemeClr val="bg1">
              <a:lumMod val="75000"/>
            </a:schemeClr>
          </a:solidFill>
        </a:ln>
        <a:effectLst>
          <a:outerShdw blurRad="50800" dist="38100" dir="8100000" algn="tr" rotWithShape="0">
            <a:prstClr val="black">
              <a:alpha val="40000"/>
            </a:prstClr>
          </a:outerShdw>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25" r="0.25"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SQUARE ROOT SCALED DISTANCE (SD</a:t>
            </a:r>
            <a:r>
              <a:rPr lang="en-US" sz="1600" b="1" baseline="-25000"/>
              <a:t>2</a:t>
            </a:r>
            <a:r>
              <a:rPr lang="en-US" sz="1600" b="1"/>
              <a:t>)</a:t>
            </a:r>
          </a:p>
          <a:p>
            <a:pPr>
              <a:defRPr sz="1600" b="1"/>
            </a:pPr>
            <a:r>
              <a:rPr lang="en-US" sz="1600" b="1"/>
              <a:t>VERSUS PEAK PARTICLE VELOCITY (PPV)</a:t>
            </a:r>
          </a:p>
        </c:rich>
      </c:tx>
      <c:layout>
        <c:manualLayout>
          <c:xMode val="edge"/>
          <c:yMode val="edge"/>
          <c:x val="0.18838591753788664"/>
          <c:y val="1.9188214317102915E-2"/>
        </c:manualLayout>
      </c:layout>
      <c:overlay val="0"/>
      <c:spPr>
        <a:solidFill>
          <a:srgbClr val="FFFFFF"/>
        </a:solidFill>
        <a:ln w="12700">
          <a:noFill/>
          <a:prstDash val="solid"/>
        </a:ln>
        <a:effectLst/>
      </c:spPr>
    </c:title>
    <c:autoTitleDeleted val="0"/>
    <c:plotArea>
      <c:layout>
        <c:manualLayout>
          <c:layoutTarget val="inner"/>
          <c:xMode val="edge"/>
          <c:yMode val="edge"/>
          <c:x val="0.13244233936405359"/>
          <c:y val="0.11572734682476904"/>
          <c:w val="0.81412902282106725"/>
          <c:h val="0.78778032412674681"/>
        </c:manualLayout>
      </c:layout>
      <c:scatterChart>
        <c:scatterStyle val="lineMarker"/>
        <c:varyColors val="0"/>
        <c:ser>
          <c:idx val="2"/>
          <c:order val="0"/>
          <c:tx>
            <c:v>Nearest Structure Reported SD and PPV</c:v>
          </c:tx>
          <c:spPr>
            <a:ln w="28575">
              <a:noFill/>
            </a:ln>
          </c:spPr>
          <c:marker>
            <c:symbol val="square"/>
            <c:size val="7"/>
            <c:spPr>
              <a:solidFill>
                <a:srgbClr val="FF0000"/>
              </a:solidFill>
              <a:ln>
                <a:solidFill>
                  <a:schemeClr val="tx1"/>
                </a:solidFill>
                <a:prstDash val="solid"/>
              </a:ln>
            </c:spPr>
          </c:marker>
          <c:xVal>
            <c:numRef>
              <c:f>'12. Analysis'!$C$22:$AZ$22</c:f>
              <c:numCache>
                <c:formatCode>0</c:formatCode>
                <c:ptCount val="50"/>
                <c:pt idx="0">
                  <c:v>72.613493557186416</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Input'!$C$26:$AZ$26</c:f>
              <c:numCache>
                <c:formatCode>0.00</c:formatCode>
                <c:ptCount val="50"/>
                <c:pt idx="0">
                  <c:v>7.0000000000000007E-2</c:v>
                </c:pt>
              </c:numCache>
            </c:numRef>
          </c:yVal>
          <c:smooth val="0"/>
        </c:ser>
        <c:ser>
          <c:idx val="3"/>
          <c:order val="1"/>
          <c:tx>
            <c:v>Nearest Structure Cross Checked SD and PPV</c:v>
          </c:tx>
          <c:spPr>
            <a:ln w="28575">
              <a:noFill/>
            </a:ln>
          </c:spPr>
          <c:marker>
            <c:symbol val="circle"/>
            <c:size val="7"/>
            <c:spPr>
              <a:solidFill>
                <a:srgbClr val="0070C0"/>
              </a:solidFill>
              <a:ln>
                <a:solidFill>
                  <a:schemeClr val="tx1"/>
                </a:solidFill>
                <a:prstDash val="solid"/>
              </a:ln>
            </c:spPr>
          </c:marker>
          <c:xVal>
            <c:numRef>
              <c:f>'12. Analysis'!$C$23:$AZ$23</c:f>
              <c:numCache>
                <c:formatCode>0</c:formatCode>
                <c:ptCount val="50"/>
                <c:pt idx="0">
                  <c:v>73.69839617178323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Input'!$C$26:$AZ$26</c:f>
              <c:numCache>
                <c:formatCode>0.00</c:formatCode>
                <c:ptCount val="50"/>
                <c:pt idx="0">
                  <c:v>7.0000000000000007E-2</c:v>
                </c:pt>
              </c:numCache>
            </c:numRef>
          </c:yVal>
          <c:smooth val="0"/>
        </c:ser>
        <c:ser>
          <c:idx val="4"/>
          <c:order val="2"/>
          <c:tx>
            <c:v>Additional Monitoring Reported SD and PPV</c:v>
          </c:tx>
          <c:spPr>
            <a:ln w="28575">
              <a:noFill/>
            </a:ln>
          </c:spPr>
          <c:marker>
            <c:symbol val="triangle"/>
            <c:size val="7"/>
            <c:spPr>
              <a:solidFill>
                <a:srgbClr val="00B050"/>
              </a:solidFill>
              <a:ln>
                <a:solidFill>
                  <a:schemeClr val="tx1"/>
                </a:solidFill>
              </a:ln>
            </c:spPr>
          </c:marker>
          <c:xVal>
            <c:numRef>
              <c:f>'12. Analysis'!$C$24:$AZ$24</c:f>
              <c:numCache>
                <c:formatCode>0</c:formatCode>
                <c:ptCount val="50"/>
                <c:pt idx="0">
                  <c:v>74.4562766010243</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'0. Data Input'!$C$34:$AZ$34</c:f>
              <c:numCache>
                <c:formatCode>0.00</c:formatCode>
                <c:ptCount val="50"/>
                <c:pt idx="0">
                  <c:v>0.22</c:v>
                </c:pt>
              </c:numCache>
            </c:numRef>
          </c:yVal>
          <c:smooth val="0"/>
        </c:ser>
        <c:ser>
          <c:idx val="0"/>
          <c:order val="3"/>
          <c:tx>
            <c:v>Upper Bound PPV Coal Mine (USBM RI 8507)</c:v>
          </c:tx>
          <c:spPr>
            <a:ln w="22225">
              <a:solidFill>
                <a:srgbClr val="002060"/>
              </a:solidFill>
            </a:ln>
          </c:spPr>
          <c:marker>
            <c:symbol val="none"/>
          </c:marker>
          <c:xVal>
            <c:numLit>
              <c:formatCode>General</c:formatCode>
              <c:ptCount val="2"/>
              <c:pt idx="0">
                <c:v>1</c:v>
              </c:pt>
              <c:pt idx="1">
                <c:v>1000</c:v>
              </c:pt>
            </c:numLit>
          </c:xVal>
          <c:yVal>
            <c:numLit>
              <c:formatCode>General</c:formatCode>
              <c:ptCount val="2"/>
              <c:pt idx="0">
                <c:v>438</c:v>
              </c:pt>
              <c:pt idx="1">
                <c:v>1.2E-2</c:v>
              </c:pt>
            </c:numLit>
          </c:yVal>
          <c:smooth val="0"/>
        </c:ser>
        <c:ser>
          <c:idx val="1"/>
          <c:order val="4"/>
          <c:tx>
            <c:v>Expected PPV Coal Mine (USBM RI 8507)</c:v>
          </c:tx>
          <c:spPr>
            <a:ln w="22225">
              <a:solidFill>
                <a:srgbClr val="002060"/>
              </a:solidFill>
              <a:prstDash val="dash"/>
            </a:ln>
          </c:spPr>
          <c:marker>
            <c:symbol val="none"/>
          </c:marker>
          <c:xVal>
            <c:numLit>
              <c:formatCode>General</c:formatCode>
              <c:ptCount val="2"/>
              <c:pt idx="0">
                <c:v>1</c:v>
              </c:pt>
              <c:pt idx="1">
                <c:v>1000</c:v>
              </c:pt>
            </c:numLit>
          </c:xVal>
          <c:yVal>
            <c:numLit>
              <c:formatCode>General</c:formatCode>
              <c:ptCount val="2"/>
              <c:pt idx="0">
                <c:v>119</c:v>
              </c:pt>
              <c:pt idx="1">
                <c:v>3.0000000000000001E-3</c:v>
              </c:pt>
            </c:numLit>
          </c:yVal>
          <c:smooth val="0"/>
        </c:ser>
        <c:dLbls>
          <c:showLegendKey val="0"/>
          <c:showVal val="0"/>
          <c:showCatName val="0"/>
          <c:showSerName val="0"/>
          <c:showPercent val="0"/>
          <c:showBubbleSize val="0"/>
        </c:dLbls>
        <c:axId val="465736648"/>
        <c:axId val="465737040"/>
      </c:scatterChart>
      <c:valAx>
        <c:axId val="465736648"/>
        <c:scaling>
          <c:logBase val="10"/>
          <c:orientation val="minMax"/>
          <c:max val="1000"/>
          <c:min val="1"/>
        </c:scaling>
        <c:delete val="0"/>
        <c:axPos val="b"/>
        <c:majorGridlines>
          <c:spPr>
            <a:ln w="9525">
              <a:solidFill>
                <a:schemeClr val="bg1">
                  <a:lumMod val="75000"/>
                </a:schemeClr>
              </a:solidFill>
              <a:prstDash val="solid"/>
            </a:ln>
          </c:spPr>
        </c:majorGridlines>
        <c:minorGridlines>
          <c:spPr>
            <a:ln w="9525">
              <a:solidFill>
                <a:schemeClr val="bg1">
                  <a:lumMod val="75000"/>
                </a:schemeClr>
              </a:solidFill>
              <a:prstDash val="solid"/>
            </a:ln>
          </c:spPr>
        </c:minorGridlines>
        <c:title>
          <c:tx>
            <c:rich>
              <a:bodyPr/>
              <a:lstStyle/>
              <a:p>
                <a:pPr>
                  <a:defRPr/>
                </a:pPr>
                <a:r>
                  <a:rPr lang="en-US"/>
                  <a:t>SD</a:t>
                </a:r>
                <a:r>
                  <a:rPr lang="en-US" baseline="-25000"/>
                  <a:t>2</a:t>
                </a:r>
                <a:r>
                  <a:rPr lang="en-US"/>
                  <a:t> (ft/lb</a:t>
                </a:r>
                <a:r>
                  <a:rPr lang="en-US" baseline="30000"/>
                  <a:t>0.5</a:t>
                </a:r>
                <a:r>
                  <a:rPr lang="en-US"/>
                  <a:t>)</a:t>
                </a:r>
              </a:p>
            </c:rich>
          </c:tx>
          <c:layout>
            <c:manualLayout>
              <c:xMode val="edge"/>
              <c:yMode val="edge"/>
              <c:x val="0.46206099904169817"/>
              <c:y val="0.95224982653030421"/>
            </c:manualLayout>
          </c:layout>
          <c:overlay val="0"/>
          <c:spPr>
            <a:noFill/>
            <a:ln w="25400">
              <a:noFill/>
            </a:ln>
          </c:spPr>
        </c:title>
        <c:numFmt formatCode="#,##0" sourceLinked="0"/>
        <c:majorTickMark val="out"/>
        <c:minorTickMark val="none"/>
        <c:tickLblPos val="low"/>
        <c:spPr>
          <a:ln w="9525">
            <a:solidFill>
              <a:srgbClr val="000000"/>
            </a:solidFill>
            <a:prstDash val="solid"/>
          </a:ln>
        </c:spPr>
        <c:txPr>
          <a:bodyPr rot="0" vert="horz"/>
          <a:lstStyle/>
          <a:p>
            <a:pPr>
              <a:defRPr/>
            </a:pPr>
            <a:endParaRPr lang="en-US"/>
          </a:p>
        </c:txPr>
        <c:crossAx val="465737040"/>
        <c:crossesAt val="1.0000000000000002E-2"/>
        <c:crossBetween val="midCat"/>
      </c:valAx>
      <c:valAx>
        <c:axId val="465737040"/>
        <c:scaling>
          <c:logBase val="10"/>
          <c:orientation val="minMax"/>
          <c:max val="10"/>
          <c:min val="0.01"/>
        </c:scaling>
        <c:delete val="0"/>
        <c:axPos val="l"/>
        <c:majorGridlines>
          <c:spPr>
            <a:ln w="9525">
              <a:solidFill>
                <a:schemeClr val="bg1">
                  <a:lumMod val="75000"/>
                </a:schemeClr>
              </a:solidFill>
              <a:prstDash val="solid"/>
            </a:ln>
          </c:spPr>
        </c:majorGridlines>
        <c:minorGridlines>
          <c:spPr>
            <a:ln w="9525">
              <a:solidFill>
                <a:schemeClr val="bg1">
                  <a:lumMod val="75000"/>
                </a:schemeClr>
              </a:solidFill>
              <a:prstDash val="solid"/>
            </a:ln>
          </c:spPr>
        </c:minorGridlines>
        <c:title>
          <c:tx>
            <c:rich>
              <a:bodyPr/>
              <a:lstStyle/>
              <a:p>
                <a:pPr>
                  <a:defRPr/>
                </a:pPr>
                <a:r>
                  <a:rPr lang="en-US"/>
                  <a:t>PPV  (in/sec)</a:t>
                </a:r>
              </a:p>
            </c:rich>
          </c:tx>
          <c:layout>
            <c:manualLayout>
              <c:xMode val="edge"/>
              <c:yMode val="edge"/>
              <c:x val="1.4805673002374084E-2"/>
              <c:y val="0.45591806414873087"/>
            </c:manualLayout>
          </c:layout>
          <c:overlay val="0"/>
          <c:spPr>
            <a:noFill/>
            <a:ln w="25400">
              <a:noFill/>
            </a:ln>
          </c:spPr>
        </c:title>
        <c:numFmt formatCode="General" sourceLinked="0"/>
        <c:majorTickMark val="out"/>
        <c:minorTickMark val="none"/>
        <c:tickLblPos val="nextTo"/>
        <c:spPr>
          <a:ln w="9525">
            <a:solidFill>
              <a:srgbClr val="000000"/>
            </a:solidFill>
            <a:prstDash val="solid"/>
          </a:ln>
        </c:spPr>
        <c:txPr>
          <a:bodyPr rot="0" vert="horz"/>
          <a:lstStyle/>
          <a:p>
            <a:pPr>
              <a:defRPr/>
            </a:pPr>
            <a:endParaRPr lang="en-US"/>
          </a:p>
        </c:txPr>
        <c:crossAx val="465736648"/>
        <c:crossesAt val="1.0000000000000002E-2"/>
        <c:crossBetween val="midCat"/>
      </c:valAx>
      <c:spPr>
        <a:solidFill>
          <a:srgbClr val="FFFFFF"/>
        </a:solidFill>
        <a:ln w="9525">
          <a:solidFill>
            <a:srgbClr val="000000"/>
          </a:solidFill>
          <a:prstDash val="solid"/>
        </a:ln>
      </c:spPr>
    </c:plotArea>
    <c:legend>
      <c:legendPos val="t"/>
      <c:layout>
        <c:manualLayout>
          <c:xMode val="edge"/>
          <c:yMode val="edge"/>
          <c:x val="0.45612864720527402"/>
          <c:y val="0.12996056469953685"/>
          <c:w val="0.47762452506272302"/>
          <c:h val="0.16056732132621354"/>
        </c:manualLayout>
      </c:layout>
      <c:overlay val="0"/>
      <c:spPr>
        <a:solidFill>
          <a:srgbClr val="FFFFFF"/>
        </a:solidFill>
        <a:ln w="12700">
          <a:solidFill>
            <a:schemeClr val="bg1">
              <a:lumMod val="75000"/>
            </a:schemeClr>
          </a:solidFill>
          <a:prstDash val="solid"/>
        </a:ln>
        <a:effectLst>
          <a:outerShdw blurRad="50800" dist="38100" dir="8100000" algn="tr" rotWithShape="0">
            <a:prstClr val="black">
              <a:alpha val="40000"/>
            </a:prstClr>
          </a:outerShdw>
        </a:effectLst>
      </c:spPr>
    </c:legend>
    <c:plotVisOnly val="1"/>
    <c:dispBlanksAs val="gap"/>
    <c:showDLblsOverMax val="0"/>
  </c:chart>
  <c:spPr>
    <a:solidFill>
      <a:srgbClr val="FFFFFF"/>
    </a:solidFill>
    <a:ln w="12700">
      <a:no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6162</xdr:rowOff>
    </xdr:from>
    <xdr:to>
      <xdr:col>7</xdr:col>
      <xdr:colOff>800100</xdr:colOff>
      <xdr:row>30</xdr:row>
      <xdr:rowOff>228600</xdr:rowOff>
    </xdr:to>
    <xdr:graphicFrame macro="">
      <xdr:nvGraphicFramePr>
        <xdr:cNvPr id="2" name="Chart 1" descr="Burden Versus Spacing Comparison" title="Burden Versus Spacing Comparis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515470</xdr:colOff>
      <xdr:row>7</xdr:row>
      <xdr:rowOff>235323</xdr:rowOff>
    </xdr:from>
    <xdr:to>
      <xdr:col>5</xdr:col>
      <xdr:colOff>728382</xdr:colOff>
      <xdr:row>9</xdr:row>
      <xdr:rowOff>235323</xdr:rowOff>
    </xdr:to>
    <xdr:sp macro="" textlink="">
      <xdr:nvSpPr>
        <xdr:cNvPr id="3" name="TextBox 2"/>
        <xdr:cNvSpPr txBox="1"/>
      </xdr:nvSpPr>
      <xdr:spPr>
        <a:xfrm>
          <a:off x="3877235" y="1961029"/>
          <a:ext cx="1053353" cy="49305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a:latin typeface="Arial" panose="020B0604020202020204" pitchFamily="34" charset="0"/>
              <a:cs typeface="Arial" panose="020B0604020202020204" pitchFamily="34" charset="0"/>
            </a:rPr>
            <a:t>Expected</a:t>
          </a:r>
          <a:r>
            <a:rPr lang="en-US" sz="1200" baseline="0">
              <a:latin typeface="Arial" panose="020B0604020202020204" pitchFamily="34" charset="0"/>
              <a:cs typeface="Arial" panose="020B0604020202020204" pitchFamily="34" charset="0"/>
            </a:rPr>
            <a:t> Data Range</a:t>
          </a:r>
          <a:endParaRPr lang="en-US" sz="12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28574</xdr:colOff>
      <xdr:row>4</xdr:row>
      <xdr:rowOff>20954</xdr:rowOff>
    </xdr:from>
    <xdr:to>
      <xdr:col>7</xdr:col>
      <xdr:colOff>800099</xdr:colOff>
      <xdr:row>30</xdr:row>
      <xdr:rowOff>247649</xdr:rowOff>
    </xdr:to>
    <xdr:graphicFrame macro="">
      <xdr:nvGraphicFramePr>
        <xdr:cNvPr id="12340" name="Chart 52" descr="Compliance with Blasting Level Chart" title="Compliance with Blasting Level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806822</xdr:colOff>
      <xdr:row>8</xdr:row>
      <xdr:rowOff>157666</xdr:rowOff>
    </xdr:from>
    <xdr:to>
      <xdr:col>7</xdr:col>
      <xdr:colOff>336177</xdr:colOff>
      <xdr:row>9</xdr:row>
      <xdr:rowOff>233865</xdr:rowOff>
    </xdr:to>
    <xdr:sp macro="" textlink="" fLocksText="0">
      <xdr:nvSpPr>
        <xdr:cNvPr id="12346" name="Text 58"/>
        <xdr:cNvSpPr txBox="1">
          <a:spLocks noChangeArrowheads="1"/>
        </xdr:cNvSpPr>
      </xdr:nvSpPr>
      <xdr:spPr bwMode="auto">
        <a:xfrm>
          <a:off x="5009028" y="2129901"/>
          <a:ext cx="1210237" cy="322729"/>
        </a:xfrm>
        <a:prstGeom prst="rect">
          <a:avLst/>
        </a:prstGeom>
        <a:noFill/>
        <a:ln w="9525">
          <a:noFill/>
          <a:miter lim="800000"/>
          <a:headEnd/>
          <a:tailEnd/>
        </a:ln>
      </xdr:spPr>
      <xdr:txBody>
        <a:bodyPr vertOverflow="clip" wrap="square" lIns="27432" tIns="27432" rIns="27432" bIns="0" anchor="ctr" anchorCtr="0" upright="1"/>
        <a:lstStyle/>
        <a:p>
          <a:pPr algn="ctr" rtl="0">
            <a:defRPr sz="1000"/>
          </a:pPr>
          <a:r>
            <a:rPr lang="en-US" sz="1000" b="1" i="0" u="none" strike="noStrike" baseline="0">
              <a:solidFill>
                <a:srgbClr val="000000"/>
              </a:solidFill>
              <a:latin typeface="Arial"/>
              <a:cs typeface="Arial"/>
            </a:rPr>
            <a:t>Non-Compliance</a:t>
          </a:r>
        </a:p>
      </xdr:txBody>
    </xdr:sp>
    <xdr:clientData fLocksWithSheet="0"/>
  </xdr:twoCellAnchor>
  <xdr:twoCellAnchor>
    <xdr:from>
      <xdr:col>6</xdr:col>
      <xdr:colOff>293066</xdr:colOff>
      <xdr:row>14</xdr:row>
      <xdr:rowOff>32079</xdr:rowOff>
    </xdr:from>
    <xdr:to>
      <xdr:col>7</xdr:col>
      <xdr:colOff>313764</xdr:colOff>
      <xdr:row>15</xdr:row>
      <xdr:rowOff>85419</xdr:rowOff>
    </xdr:to>
    <xdr:sp macro="" textlink="" fLocksText="0">
      <xdr:nvSpPr>
        <xdr:cNvPr id="12345" name="Text 57"/>
        <xdr:cNvSpPr txBox="1">
          <a:spLocks noChangeArrowheads="1"/>
        </xdr:cNvSpPr>
      </xdr:nvSpPr>
      <xdr:spPr bwMode="auto">
        <a:xfrm>
          <a:off x="5335713" y="3483491"/>
          <a:ext cx="861139" cy="299869"/>
        </a:xfrm>
        <a:prstGeom prst="rect">
          <a:avLst/>
        </a:prstGeom>
        <a:noFill/>
        <a:ln w="9525">
          <a:noFill/>
          <a:miter lim="800000"/>
          <a:headEnd/>
          <a:tailEnd/>
        </a:ln>
      </xdr:spPr>
      <xdr:txBody>
        <a:bodyPr vertOverflow="clip" wrap="square" lIns="27432" tIns="27432" rIns="27432" bIns="0" anchor="ctr" anchorCtr="0" upright="1"/>
        <a:lstStyle/>
        <a:p>
          <a:pPr algn="ctr" rtl="0">
            <a:defRPr sz="1000"/>
          </a:pPr>
          <a:r>
            <a:rPr lang="en-US" sz="1000" b="1" i="0" u="none" strike="noStrike" baseline="0">
              <a:solidFill>
                <a:srgbClr val="000000"/>
              </a:solidFill>
              <a:latin typeface="Arial"/>
              <a:cs typeface="Arial"/>
            </a:rPr>
            <a:t>Compliance</a:t>
          </a:r>
        </a:p>
      </xdr:txBody>
    </xdr:sp>
    <xdr:clientData fLocksWithSheet="0"/>
  </xdr:twoCellAnchor>
</xdr:wsDr>
</file>

<file path=xl/drawings/drawing11.xml><?xml version="1.0" encoding="utf-8"?>
<c:userShapes xmlns:c="http://schemas.openxmlformats.org/drawingml/2006/chart">
  <cdr:relSizeAnchor xmlns:cdr="http://schemas.openxmlformats.org/drawingml/2006/chartDrawing">
    <cdr:from>
      <cdr:x>0.40688</cdr:x>
      <cdr:y>0.41087</cdr:y>
    </cdr:from>
    <cdr:to>
      <cdr:x>0.53162</cdr:x>
      <cdr:y>0.44782</cdr:y>
    </cdr:to>
    <cdr:sp macro="" textlink="">
      <cdr:nvSpPr>
        <cdr:cNvPr id="2" name="TextBox 1"/>
        <cdr:cNvSpPr txBox="1"/>
      </cdr:nvSpPr>
      <cdr:spPr>
        <a:xfrm xmlns:a="http://schemas.openxmlformats.org/drawingml/2006/main">
          <a:off x="2710201" y="2711266"/>
          <a:ext cx="830889" cy="2438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b="1">
              <a:latin typeface="Arial" panose="020B0604020202020204" pitchFamily="34" charset="0"/>
              <a:cs typeface="Arial" panose="020B0604020202020204" pitchFamily="34" charset="0"/>
            </a:rPr>
            <a:t>Plaster</a:t>
          </a:r>
        </a:p>
      </cdr:txBody>
    </cdr:sp>
  </cdr:relSizeAnchor>
  <cdr:relSizeAnchor xmlns:cdr="http://schemas.openxmlformats.org/drawingml/2006/chartDrawing">
    <cdr:from>
      <cdr:x>0.40825</cdr:x>
      <cdr:y>0.36426</cdr:y>
    </cdr:from>
    <cdr:to>
      <cdr:x>0.53299</cdr:x>
      <cdr:y>0.40122</cdr:y>
    </cdr:to>
    <cdr:sp macro="" textlink="">
      <cdr:nvSpPr>
        <cdr:cNvPr id="4" name="TextBox 1"/>
        <cdr:cNvSpPr txBox="1"/>
      </cdr:nvSpPr>
      <cdr:spPr>
        <a:xfrm xmlns:a="http://schemas.openxmlformats.org/drawingml/2006/main">
          <a:off x="2719331" y="2403713"/>
          <a:ext cx="830889" cy="2438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b="1" i="0">
              <a:latin typeface="Arial" panose="020B0604020202020204" pitchFamily="34" charset="0"/>
              <a:cs typeface="Arial" panose="020B0604020202020204" pitchFamily="34" charset="0"/>
            </a:rPr>
            <a:t>Drywall</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28575</xdr:colOff>
      <xdr:row>4</xdr:row>
      <xdr:rowOff>9525</xdr:rowOff>
    </xdr:from>
    <xdr:to>
      <xdr:col>7</xdr:col>
      <xdr:colOff>809625</xdr:colOff>
      <xdr:row>31</xdr:row>
      <xdr:rowOff>19050</xdr:rowOff>
    </xdr:to>
    <xdr:graphicFrame macro="">
      <xdr:nvGraphicFramePr>
        <xdr:cNvPr id="13371" name="Chart 59" descr="Compliance with Airblast&#10;" title="Compliance with Airblas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2135</xdr:colOff>
      <xdr:row>8</xdr:row>
      <xdr:rowOff>224121</xdr:rowOff>
    </xdr:from>
    <xdr:to>
      <xdr:col>7</xdr:col>
      <xdr:colOff>324972</xdr:colOff>
      <xdr:row>10</xdr:row>
      <xdr:rowOff>43144</xdr:rowOff>
    </xdr:to>
    <xdr:sp macro="" textlink="" fLocksText="0">
      <xdr:nvSpPr>
        <xdr:cNvPr id="13373" name="Text 61"/>
        <xdr:cNvSpPr txBox="1">
          <a:spLocks noChangeArrowheads="1"/>
        </xdr:cNvSpPr>
      </xdr:nvSpPr>
      <xdr:spPr bwMode="auto">
        <a:xfrm>
          <a:off x="5044782" y="2196356"/>
          <a:ext cx="1163278" cy="312082"/>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75000"/>
            </a:schemeClr>
          </a:solidFill>
          <a:miter lim="800000"/>
          <a:headEnd/>
          <a:tailEnd/>
        </a:ln>
        <a:effectLst>
          <a:outerShdw blurRad="50800" dist="38100" dir="8100000" algn="tr" rotWithShape="0">
            <a:prstClr val="black">
              <a:alpha val="40000"/>
            </a:prstClr>
          </a:outerShdw>
        </a:effectLst>
      </xdr:spPr>
      <xdr:txBody>
        <a:bodyPr vertOverflow="clip" wrap="square" lIns="36576" tIns="32004" rIns="36576" bIns="0" anchor="ctr" anchorCtr="0" upright="1"/>
        <a:lstStyle/>
        <a:p>
          <a:pPr algn="ctr" rtl="0">
            <a:defRPr sz="1000"/>
          </a:pPr>
          <a:r>
            <a:rPr lang="en-US" sz="1000" b="1" i="0" u="none" strike="noStrike" baseline="0">
              <a:solidFill>
                <a:srgbClr val="000000"/>
              </a:solidFill>
              <a:latin typeface="Arial"/>
              <a:cs typeface="Arial"/>
            </a:rPr>
            <a:t>Non-Compliance</a:t>
          </a:r>
        </a:p>
      </xdr:txBody>
    </xdr:sp>
    <xdr:clientData fLocksWithSheet="0"/>
  </xdr:twoCellAnchor>
  <xdr:twoCellAnchor>
    <xdr:from>
      <xdr:col>6</xdr:col>
      <xdr:colOff>257735</xdr:colOff>
      <xdr:row>14</xdr:row>
      <xdr:rowOff>24498</xdr:rowOff>
    </xdr:from>
    <xdr:to>
      <xdr:col>7</xdr:col>
      <xdr:colOff>306843</xdr:colOff>
      <xdr:row>15</xdr:row>
      <xdr:rowOff>67679</xdr:rowOff>
    </xdr:to>
    <xdr:sp macro="" textlink="" fLocksText="0">
      <xdr:nvSpPr>
        <xdr:cNvPr id="13374" name="Text 62"/>
        <xdr:cNvSpPr txBox="1">
          <a:spLocks noChangeArrowheads="1"/>
        </xdr:cNvSpPr>
      </xdr:nvSpPr>
      <xdr:spPr bwMode="auto">
        <a:xfrm>
          <a:off x="5300382" y="3475910"/>
          <a:ext cx="889549" cy="28971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75000"/>
            </a:schemeClr>
          </a:solidFill>
          <a:miter lim="800000"/>
          <a:headEnd/>
          <a:tailEnd/>
        </a:ln>
        <a:effectLst>
          <a:outerShdw blurRad="50800" dist="38100" dir="8100000" algn="tr" rotWithShape="0">
            <a:prstClr val="black">
              <a:alpha val="40000"/>
            </a:prstClr>
          </a:outerShdw>
        </a:effectLst>
      </xdr:spPr>
      <xdr:txBody>
        <a:bodyPr vertOverflow="clip" wrap="square" lIns="27432" tIns="27432" rIns="27432" bIns="0" anchor="ctr" anchorCtr="0" upright="1"/>
        <a:lstStyle/>
        <a:p>
          <a:pPr algn="ctr" rtl="0">
            <a:defRPr sz="1000"/>
          </a:pPr>
          <a:r>
            <a:rPr lang="en-US" sz="1000" b="1" i="0" u="none" strike="noStrike" baseline="0">
              <a:solidFill>
                <a:srgbClr val="000000"/>
              </a:solidFill>
              <a:latin typeface="Arial"/>
              <a:cs typeface="Arial"/>
            </a:rPr>
            <a:t>Compliance</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22411</xdr:colOff>
      <xdr:row>4</xdr:row>
      <xdr:rowOff>29321</xdr:rowOff>
    </xdr:from>
    <xdr:to>
      <xdr:col>7</xdr:col>
      <xdr:colOff>805702</xdr:colOff>
      <xdr:row>30</xdr:row>
      <xdr:rowOff>220382</xdr:rowOff>
    </xdr:to>
    <xdr:graphicFrame macro="">
      <xdr:nvGraphicFramePr>
        <xdr:cNvPr id="3082" name="Chart 10" descr="Stemming Adequacy" title="Stemming Adequac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560296</xdr:colOff>
      <xdr:row>11</xdr:row>
      <xdr:rowOff>246528</xdr:rowOff>
    </xdr:from>
    <xdr:ext cx="1078454" cy="422423"/>
    <xdr:sp macro="" textlink="" fLocksText="0">
      <xdr:nvSpPr>
        <xdr:cNvPr id="5" name="Text 8"/>
        <xdr:cNvSpPr txBox="1">
          <a:spLocks noChangeArrowheads="1"/>
        </xdr:cNvSpPr>
      </xdr:nvSpPr>
      <xdr:spPr bwMode="auto">
        <a:xfrm>
          <a:off x="2241178" y="2958352"/>
          <a:ext cx="1078454" cy="422423"/>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75000"/>
            </a:schemeClr>
          </a:solidFill>
          <a:miter lim="800000"/>
          <a:headEnd/>
          <a:tailEnd/>
        </a:ln>
        <a:effectLst>
          <a:outerShdw blurRad="76200" dist="76200" dir="2700000" algn="tl" rotWithShape="0">
            <a:prstClr val="black">
              <a:alpha val="40000"/>
            </a:prstClr>
          </a:outerShdw>
        </a:effectLst>
      </xdr:spPr>
      <xdr:txBody>
        <a:bodyPr vertOverflow="clip" horzOverflow="clip" wrap="square" lIns="27432" tIns="27432" rIns="27432" bIns="0" anchor="ctr" anchorCtr="0" upright="1">
          <a:noAutofit/>
        </a:bodyPr>
        <a:lstStyle/>
        <a:p>
          <a:pPr algn="ctr" rtl="0">
            <a:defRPr sz="1000"/>
          </a:pPr>
          <a:r>
            <a:rPr lang="en-US" sz="1200" b="0" i="0" u="none" strike="noStrike" baseline="0">
              <a:solidFill>
                <a:srgbClr val="000000"/>
              </a:solidFill>
              <a:latin typeface="Arial"/>
              <a:cs typeface="Arial"/>
            </a:rPr>
            <a:t>Expected</a:t>
          </a:r>
        </a:p>
        <a:p>
          <a:pPr algn="ctr" rtl="0">
            <a:defRPr sz="1000"/>
          </a:pPr>
          <a:r>
            <a:rPr lang="en-US" sz="1200" b="0" i="0" u="none" strike="noStrike" baseline="0">
              <a:solidFill>
                <a:srgbClr val="000000"/>
              </a:solidFill>
              <a:latin typeface="Arial"/>
              <a:cs typeface="Arial"/>
            </a:rPr>
            <a:t>Data Range</a:t>
          </a:r>
        </a:p>
      </xdr:txBody>
    </xdr: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242569</xdr:rowOff>
    </xdr:from>
    <xdr:to>
      <xdr:col>7</xdr:col>
      <xdr:colOff>790575</xdr:colOff>
      <xdr:row>30</xdr:row>
      <xdr:rowOff>219075</xdr:rowOff>
    </xdr:to>
    <xdr:graphicFrame macro="">
      <xdr:nvGraphicFramePr>
        <xdr:cNvPr id="4111" name="Chart 15" descr="Charge Weight Per Hole" title="Charge Weight Per Hol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319666</xdr:colOff>
      <xdr:row>11</xdr:row>
      <xdr:rowOff>1867</xdr:rowOff>
    </xdr:from>
    <xdr:to>
      <xdr:col>3</xdr:col>
      <xdr:colOff>257733</xdr:colOff>
      <xdr:row>12</xdr:row>
      <xdr:rowOff>235323</xdr:rowOff>
    </xdr:to>
    <xdr:sp macro="" textlink="" fLocksText="0">
      <xdr:nvSpPr>
        <xdr:cNvPr id="4113" name="Text 17"/>
        <xdr:cNvSpPr txBox="1">
          <a:spLocks noChangeArrowheads="1"/>
        </xdr:cNvSpPr>
      </xdr:nvSpPr>
      <xdr:spPr bwMode="auto">
        <a:xfrm>
          <a:off x="2000548" y="2713691"/>
          <a:ext cx="778509" cy="479985"/>
        </a:xfrm>
        <a:prstGeom prst="rect">
          <a:avLst/>
        </a:prstGeom>
        <a:solidFill>
          <a:schemeClr val="bg1"/>
        </a:solidFill>
        <a:ln w="9525">
          <a:solidFill>
            <a:schemeClr val="bg1">
              <a:lumMod val="75000"/>
            </a:schemeClr>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algn="ctr" rtl="0">
            <a:defRPr sz="1000"/>
          </a:pPr>
          <a:r>
            <a:rPr lang="en-US" sz="1200" b="0" i="0" u="none" strike="noStrike" baseline="0">
              <a:solidFill>
                <a:srgbClr val="000000"/>
              </a:solidFill>
              <a:latin typeface="Arial"/>
              <a:cs typeface="Arial"/>
            </a:rPr>
            <a:t>Over Reported</a:t>
          </a:r>
        </a:p>
      </xdr:txBody>
    </xdr:sp>
    <xdr:clientData fLocksWithSheet="0"/>
  </xdr:twoCellAnchor>
  <xdr:twoCellAnchor>
    <xdr:from>
      <xdr:col>5</xdr:col>
      <xdr:colOff>380106</xdr:colOff>
      <xdr:row>21</xdr:row>
      <xdr:rowOff>177240</xdr:rowOff>
    </xdr:from>
    <xdr:to>
      <xdr:col>6</xdr:col>
      <xdr:colOff>302561</xdr:colOff>
      <xdr:row>23</xdr:row>
      <xdr:rowOff>145677</xdr:rowOff>
    </xdr:to>
    <xdr:sp macro="" textlink="" fLocksText="0">
      <xdr:nvSpPr>
        <xdr:cNvPr id="4114" name="Text 18"/>
        <xdr:cNvSpPr txBox="1">
          <a:spLocks noChangeArrowheads="1"/>
        </xdr:cNvSpPr>
      </xdr:nvSpPr>
      <xdr:spPr bwMode="auto">
        <a:xfrm>
          <a:off x="4582312" y="5354358"/>
          <a:ext cx="762896" cy="461495"/>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75000"/>
            </a:schemeClr>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algn="ctr" rtl="0">
            <a:defRPr sz="1000"/>
          </a:pPr>
          <a:r>
            <a:rPr lang="en-US" sz="1200" b="0" i="0" u="none" strike="noStrike" baseline="0">
              <a:solidFill>
                <a:srgbClr val="000000"/>
              </a:solidFill>
              <a:latin typeface="Arial"/>
              <a:ea typeface="+mn-ea"/>
              <a:cs typeface="Arial"/>
            </a:rPr>
            <a:t>Under</a:t>
          </a:r>
          <a:r>
            <a:rPr lang="en-US" sz="1200" b="0" i="0" u="none" strike="noStrike" baseline="0">
              <a:solidFill>
                <a:srgbClr val="000000"/>
              </a:solidFill>
              <a:latin typeface="Arial"/>
              <a:cs typeface="Arial"/>
            </a:rPr>
            <a:t> Reported</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4</xdr:row>
      <xdr:rowOff>5261</xdr:rowOff>
    </xdr:from>
    <xdr:to>
      <xdr:col>7</xdr:col>
      <xdr:colOff>809625</xdr:colOff>
      <xdr:row>30</xdr:row>
      <xdr:rowOff>200025</xdr:rowOff>
    </xdr:to>
    <xdr:graphicFrame macro="">
      <xdr:nvGraphicFramePr>
        <xdr:cNvPr id="5140" name="Chart 20" descr="Charge Weight Per Delay" title="Charge Weight Per Dela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230600</xdr:colOff>
      <xdr:row>11</xdr:row>
      <xdr:rowOff>145677</xdr:rowOff>
    </xdr:from>
    <xdr:to>
      <xdr:col>3</xdr:col>
      <xdr:colOff>179292</xdr:colOff>
      <xdr:row>13</xdr:row>
      <xdr:rowOff>123265</xdr:rowOff>
    </xdr:to>
    <xdr:sp macro="" textlink="" fLocksText="0">
      <xdr:nvSpPr>
        <xdr:cNvPr id="5142" name="Text 22"/>
        <xdr:cNvSpPr txBox="1">
          <a:spLocks noChangeArrowheads="1"/>
        </xdr:cNvSpPr>
      </xdr:nvSpPr>
      <xdr:spPr bwMode="auto">
        <a:xfrm>
          <a:off x="1911482" y="2857501"/>
          <a:ext cx="789134" cy="470646"/>
        </a:xfrm>
        <a:prstGeom prst="rect">
          <a:avLst/>
        </a:prstGeom>
        <a:solidFill>
          <a:schemeClr val="bg1"/>
        </a:solidFill>
        <a:ln w="9525">
          <a:solidFill>
            <a:schemeClr val="bg1">
              <a:lumMod val="75000"/>
            </a:schemeClr>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marL="0" indent="0" algn="ctr" rtl="0">
            <a:defRPr sz="1000"/>
          </a:pPr>
          <a:r>
            <a:rPr lang="en-US" sz="1200" b="0" i="0" u="none" strike="noStrike" baseline="0">
              <a:solidFill>
                <a:srgbClr val="000000"/>
              </a:solidFill>
              <a:latin typeface="Arial"/>
              <a:ea typeface="+mn-ea"/>
              <a:cs typeface="Arial"/>
            </a:rPr>
            <a:t>Over Reported</a:t>
          </a:r>
        </a:p>
      </xdr:txBody>
    </xdr:sp>
    <xdr:clientData fLocksWithSheet="0"/>
  </xdr:twoCellAnchor>
  <xdr:twoCellAnchor>
    <xdr:from>
      <xdr:col>5</xdr:col>
      <xdr:colOff>336176</xdr:colOff>
      <xdr:row>22</xdr:row>
      <xdr:rowOff>16151</xdr:rowOff>
    </xdr:from>
    <xdr:to>
      <xdr:col>6</xdr:col>
      <xdr:colOff>291354</xdr:colOff>
      <xdr:row>23</xdr:row>
      <xdr:rowOff>219202</xdr:rowOff>
    </xdr:to>
    <xdr:sp macro="" textlink="" fLocksText="0">
      <xdr:nvSpPr>
        <xdr:cNvPr id="5143" name="Text 23"/>
        <xdr:cNvSpPr txBox="1">
          <a:spLocks noChangeArrowheads="1"/>
        </xdr:cNvSpPr>
      </xdr:nvSpPr>
      <xdr:spPr bwMode="auto">
        <a:xfrm>
          <a:off x="4538382" y="5439798"/>
          <a:ext cx="795619" cy="449580"/>
        </a:xfrm>
        <a:prstGeom prst="rect">
          <a:avLst/>
        </a:prstGeom>
        <a:solidFill>
          <a:srgbClr xmlns:mc="http://schemas.openxmlformats.org/markup-compatibility/2006" xmlns:a14="http://schemas.microsoft.com/office/drawing/2010/main" val="FFFFFF" mc:Ignorable="a14" a14:legacySpreadsheetColorIndex="9"/>
        </a:solidFill>
        <a:ln w="9525">
          <a:solidFill>
            <a:schemeClr val="bg1">
              <a:lumMod val="75000"/>
            </a:schemeClr>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algn="ctr" rtl="0">
            <a:defRPr sz="1000"/>
          </a:pPr>
          <a:r>
            <a:rPr lang="en-US" sz="1200" b="0" i="0" u="none" strike="noStrike" baseline="0">
              <a:solidFill>
                <a:srgbClr val="000000"/>
              </a:solidFill>
              <a:latin typeface="Arial"/>
              <a:cs typeface="Arial"/>
            </a:rPr>
            <a:t>Under Reported</a:t>
          </a:r>
          <a:endParaRPr lang="en-US" sz="1200" b="1" i="0" u="none" strike="noStrike" baseline="0">
            <a:solidFill>
              <a:srgbClr val="000000"/>
            </a:solidFill>
            <a:latin typeface="Arial"/>
            <a:cs typeface="Arial"/>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3</xdr:row>
      <xdr:rowOff>230388</xdr:rowOff>
    </xdr:from>
    <xdr:to>
      <xdr:col>7</xdr:col>
      <xdr:colOff>818031</xdr:colOff>
      <xdr:row>30</xdr:row>
      <xdr:rowOff>235324</xdr:rowOff>
    </xdr:to>
    <xdr:graphicFrame macro="">
      <xdr:nvGraphicFramePr>
        <xdr:cNvPr id="6169" name="Chart 25" descr="Distance Comparison" title="Distance Compariso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476976</xdr:colOff>
      <xdr:row>62</xdr:row>
      <xdr:rowOff>85725</xdr:rowOff>
    </xdr:from>
    <xdr:to>
      <xdr:col>10</xdr:col>
      <xdr:colOff>225515</xdr:colOff>
      <xdr:row>64</xdr:row>
      <xdr:rowOff>119471</xdr:rowOff>
    </xdr:to>
    <xdr:sp macro="" textlink="" fLocksText="0">
      <xdr:nvSpPr>
        <xdr:cNvPr id="6170" name="Text 26"/>
        <xdr:cNvSpPr txBox="1">
          <a:spLocks noChangeArrowheads="1"/>
        </xdr:cNvSpPr>
      </xdr:nvSpPr>
      <xdr:spPr bwMode="auto">
        <a:xfrm>
          <a:off x="7182576" y="11906250"/>
          <a:ext cx="1424939" cy="41474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algn="ctr" rtl="0">
            <a:defRPr sz="1000"/>
          </a:pPr>
          <a:r>
            <a:rPr lang="en-US" sz="1200" b="1" i="0" u="none" strike="noStrike" baseline="0">
              <a:solidFill>
                <a:srgbClr val="000000"/>
              </a:solidFill>
              <a:latin typeface="Arial"/>
              <a:cs typeface="Arial"/>
            </a:rPr>
            <a:t>BLAST CLOSER THAN REPORTED</a:t>
          </a:r>
        </a:p>
      </xdr:txBody>
    </xdr:sp>
    <xdr:clientData fLocksWithSheet="0"/>
  </xdr:twoCellAnchor>
  <xdr:twoCellAnchor>
    <xdr:from>
      <xdr:col>8</xdr:col>
      <xdr:colOff>449852</xdr:colOff>
      <xdr:row>58</xdr:row>
      <xdr:rowOff>171722</xdr:rowOff>
    </xdr:from>
    <xdr:to>
      <xdr:col>10</xdr:col>
      <xdr:colOff>206012</xdr:colOff>
      <xdr:row>61</xdr:row>
      <xdr:rowOff>11702</xdr:rowOff>
    </xdr:to>
    <xdr:sp macro="" textlink="" fLocksText="0">
      <xdr:nvSpPr>
        <xdr:cNvPr id="6171" name="Text 27"/>
        <xdr:cNvSpPr txBox="1">
          <a:spLocks noChangeArrowheads="1"/>
        </xdr:cNvSpPr>
      </xdr:nvSpPr>
      <xdr:spPr bwMode="auto">
        <a:xfrm>
          <a:off x="7155452" y="11230247"/>
          <a:ext cx="1432560" cy="41148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a:effectLst>
          <a:outerShdw blurRad="76200" dist="76200" dir="2700000" algn="tl" rotWithShape="0">
            <a:prstClr val="black">
              <a:alpha val="40000"/>
            </a:prstClr>
          </a:outerShdw>
        </a:effectLst>
      </xdr:spPr>
      <xdr:txBody>
        <a:bodyPr vertOverflow="clip" wrap="square" lIns="27432" tIns="27432" rIns="27432" bIns="0" anchor="ctr" anchorCtr="0" upright="1"/>
        <a:lstStyle/>
        <a:p>
          <a:pPr algn="ctr" rtl="0">
            <a:defRPr sz="1000"/>
          </a:pPr>
          <a:r>
            <a:rPr lang="en-US" sz="1200" b="1" i="0" u="none" strike="noStrike" baseline="0">
              <a:solidFill>
                <a:srgbClr val="000000"/>
              </a:solidFill>
              <a:latin typeface="Arial"/>
              <a:cs typeface="Arial"/>
            </a:rPr>
            <a:t>BLAST FARTHER THAN REPORTED</a:t>
          </a:r>
        </a:p>
      </xdr:txBody>
    </xdr: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26831</xdr:colOff>
      <xdr:row>4</xdr:row>
      <xdr:rowOff>32013</xdr:rowOff>
    </xdr:from>
    <xdr:to>
      <xdr:col>7</xdr:col>
      <xdr:colOff>779306</xdr:colOff>
      <xdr:row>31</xdr:row>
      <xdr:rowOff>41185</xdr:rowOff>
    </xdr:to>
    <xdr:graphicFrame macro="">
      <xdr:nvGraphicFramePr>
        <xdr:cNvPr id="7197" name="Chart 29" descr="Powder Factor by Rock Type" title="Power Factor by Rock Typ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156882</xdr:rowOff>
    </xdr:from>
    <xdr:to>
      <xdr:col>7</xdr:col>
      <xdr:colOff>806824</xdr:colOff>
      <xdr:row>30</xdr:row>
      <xdr:rowOff>235323</xdr:rowOff>
    </xdr:to>
    <xdr:graphicFrame macro="">
      <xdr:nvGraphicFramePr>
        <xdr:cNvPr id="2" name="Chart 1" descr="Compliance with Square Root Scaled Distance" title="Compliance with Square Root Scaled Distanc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201706</xdr:colOff>
      <xdr:row>15</xdr:row>
      <xdr:rowOff>235323</xdr:rowOff>
    </xdr:from>
    <xdr:to>
      <xdr:col>7</xdr:col>
      <xdr:colOff>324971</xdr:colOff>
      <xdr:row>16</xdr:row>
      <xdr:rowOff>201705</xdr:rowOff>
    </xdr:to>
    <xdr:sp macro="" textlink="">
      <xdr:nvSpPr>
        <xdr:cNvPr id="3" name="TextBox 2"/>
        <xdr:cNvSpPr txBox="1"/>
      </xdr:nvSpPr>
      <xdr:spPr>
        <a:xfrm>
          <a:off x="5244353" y="3933264"/>
          <a:ext cx="963706" cy="212912"/>
        </a:xfrm>
        <a:prstGeom prst="rect">
          <a:avLst/>
        </a:prstGeom>
        <a:solidFill>
          <a:schemeClr val="lt1"/>
        </a:solidFill>
        <a:ln w="9525" cmpd="sng">
          <a:solidFill>
            <a:schemeClr val="bg1">
              <a:lumMod val="75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panose="020B0604020202020204" pitchFamily="34" charset="0"/>
              <a:cs typeface="Arial" panose="020B0604020202020204" pitchFamily="34" charset="0"/>
            </a:rPr>
            <a:t>Compliance</a:t>
          </a:r>
        </a:p>
      </xdr:txBody>
    </xdr:sp>
    <xdr:clientData/>
  </xdr:twoCellAnchor>
  <xdr:twoCellAnchor>
    <xdr:from>
      <xdr:col>5</xdr:col>
      <xdr:colOff>784412</xdr:colOff>
      <xdr:row>24</xdr:row>
      <xdr:rowOff>168087</xdr:rowOff>
    </xdr:from>
    <xdr:to>
      <xdr:col>7</xdr:col>
      <xdr:colOff>336178</xdr:colOff>
      <xdr:row>25</xdr:row>
      <xdr:rowOff>179294</xdr:rowOff>
    </xdr:to>
    <xdr:sp macro="" textlink="">
      <xdr:nvSpPr>
        <xdr:cNvPr id="4" name="TextBox 3"/>
        <xdr:cNvSpPr txBox="1"/>
      </xdr:nvSpPr>
      <xdr:spPr>
        <a:xfrm>
          <a:off x="4986618" y="6084793"/>
          <a:ext cx="1232648" cy="257736"/>
        </a:xfrm>
        <a:prstGeom prst="rect">
          <a:avLst/>
        </a:prstGeom>
        <a:solidFill>
          <a:schemeClr val="lt1"/>
        </a:solidFill>
        <a:ln w="9525" cmpd="sng">
          <a:solidFill>
            <a:schemeClr val="bg1">
              <a:lumMod val="75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latin typeface="Arial" panose="020B0604020202020204" pitchFamily="34" charset="0"/>
              <a:cs typeface="Arial" panose="020B0604020202020204" pitchFamily="34" charset="0"/>
            </a:rPr>
            <a:t>Non-Compliance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12326</xdr:rowOff>
    </xdr:from>
    <xdr:to>
      <xdr:col>7</xdr:col>
      <xdr:colOff>819150</xdr:colOff>
      <xdr:row>30</xdr:row>
      <xdr:rowOff>234950</xdr:rowOff>
    </xdr:to>
    <xdr:graphicFrame macro="">
      <xdr:nvGraphicFramePr>
        <xdr:cNvPr id="4" name="Chart 3" descr="Distance Versus PPV." title="Compliance with Peak Particle Velocity"/>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11</xdr:row>
      <xdr:rowOff>156884</xdr:rowOff>
    </xdr:from>
    <xdr:to>
      <xdr:col>2</xdr:col>
      <xdr:colOff>44825</xdr:colOff>
      <xdr:row>12</xdr:row>
      <xdr:rowOff>190501</xdr:rowOff>
    </xdr:to>
    <xdr:sp macro="" textlink="">
      <xdr:nvSpPr>
        <xdr:cNvPr id="5" name="TextBox 4"/>
        <xdr:cNvSpPr txBox="1"/>
      </xdr:nvSpPr>
      <xdr:spPr>
        <a:xfrm>
          <a:off x="840442" y="2868708"/>
          <a:ext cx="885265" cy="280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solidFill>
              <a:latin typeface="Arial" panose="020B0604020202020204" pitchFamily="34" charset="0"/>
              <a:cs typeface="Arial" panose="020B0604020202020204" pitchFamily="34" charset="0"/>
            </a:rPr>
            <a:t>1.25 in/sec</a:t>
          </a:r>
        </a:p>
      </xdr:txBody>
    </xdr:sp>
    <xdr:clientData/>
  </xdr:twoCellAnchor>
  <xdr:twoCellAnchor>
    <xdr:from>
      <xdr:col>6</xdr:col>
      <xdr:colOff>459443</xdr:colOff>
      <xdr:row>14</xdr:row>
      <xdr:rowOff>100855</xdr:rowOff>
    </xdr:from>
    <xdr:to>
      <xdr:col>7</xdr:col>
      <xdr:colOff>504267</xdr:colOff>
      <xdr:row>15</xdr:row>
      <xdr:rowOff>134472</xdr:rowOff>
    </xdr:to>
    <xdr:sp macro="" textlink="">
      <xdr:nvSpPr>
        <xdr:cNvPr id="6" name="TextBox 5"/>
        <xdr:cNvSpPr txBox="1"/>
      </xdr:nvSpPr>
      <xdr:spPr>
        <a:xfrm>
          <a:off x="5502090" y="3552267"/>
          <a:ext cx="885265" cy="280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solidFill>
              <a:latin typeface="Arial" panose="020B0604020202020204" pitchFamily="34" charset="0"/>
              <a:cs typeface="Arial" panose="020B0604020202020204" pitchFamily="34" charset="0"/>
            </a:rPr>
            <a:t>0.75 in/sec</a:t>
          </a:r>
        </a:p>
      </xdr:txBody>
    </xdr:sp>
    <xdr:clientData/>
  </xdr:twoCellAnchor>
  <xdr:twoCellAnchor>
    <xdr:from>
      <xdr:col>1</xdr:col>
      <xdr:colOff>78442</xdr:colOff>
      <xdr:row>8</xdr:row>
      <xdr:rowOff>100853</xdr:rowOff>
    </xdr:from>
    <xdr:to>
      <xdr:col>2</xdr:col>
      <xdr:colOff>459442</xdr:colOff>
      <xdr:row>9</xdr:row>
      <xdr:rowOff>134469</xdr:rowOff>
    </xdr:to>
    <xdr:sp macro="" textlink="">
      <xdr:nvSpPr>
        <xdr:cNvPr id="7" name="TextBox 6"/>
        <xdr:cNvSpPr txBox="1"/>
      </xdr:nvSpPr>
      <xdr:spPr>
        <a:xfrm>
          <a:off x="918883" y="2073088"/>
          <a:ext cx="1221441" cy="280146"/>
        </a:xfrm>
        <a:prstGeom prst="rect">
          <a:avLst/>
        </a:prstGeom>
        <a:solidFill>
          <a:schemeClr val="bg1"/>
        </a:solidFill>
        <a:ln w="9525" cmpd="sng">
          <a:solidFill>
            <a:schemeClr val="bg1">
              <a:lumMod val="8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tx1"/>
              </a:solidFill>
              <a:latin typeface="Arial" panose="020B0604020202020204" pitchFamily="34" charset="0"/>
              <a:cs typeface="Arial" panose="020B0604020202020204" pitchFamily="34" charset="0"/>
            </a:rPr>
            <a:t>Non-Compliance</a:t>
          </a:r>
        </a:p>
      </xdr:txBody>
    </xdr:sp>
    <xdr:clientData/>
  </xdr:twoCellAnchor>
  <xdr:twoCellAnchor>
    <xdr:from>
      <xdr:col>1</xdr:col>
      <xdr:colOff>89648</xdr:colOff>
      <xdr:row>16</xdr:row>
      <xdr:rowOff>201706</xdr:rowOff>
    </xdr:from>
    <xdr:to>
      <xdr:col>2</xdr:col>
      <xdr:colOff>235325</xdr:colOff>
      <xdr:row>17</xdr:row>
      <xdr:rowOff>235323</xdr:rowOff>
    </xdr:to>
    <xdr:sp macro="" textlink="">
      <xdr:nvSpPr>
        <xdr:cNvPr id="8" name="TextBox 7"/>
        <xdr:cNvSpPr txBox="1"/>
      </xdr:nvSpPr>
      <xdr:spPr>
        <a:xfrm>
          <a:off x="930089" y="4146177"/>
          <a:ext cx="986118" cy="280146"/>
        </a:xfrm>
        <a:prstGeom prst="rect">
          <a:avLst/>
        </a:prstGeom>
        <a:solidFill>
          <a:schemeClr val="bg1"/>
        </a:solidFill>
        <a:ln w="9525" cmpd="sng">
          <a:solidFill>
            <a:schemeClr val="bg1">
              <a:lumMod val="85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a:solidFill>
                <a:schemeClr val="tx1"/>
              </a:solidFill>
              <a:latin typeface="Arial" panose="020B0604020202020204" pitchFamily="34" charset="0"/>
              <a:cs typeface="Arial" panose="020B0604020202020204" pitchFamily="34" charset="0"/>
            </a:rPr>
            <a:t>Compliance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36698</xdr:colOff>
      <xdr:row>4</xdr:row>
      <xdr:rowOff>7844</xdr:rowOff>
    </xdr:from>
    <xdr:to>
      <xdr:col>7</xdr:col>
      <xdr:colOff>798698</xdr:colOff>
      <xdr:row>30</xdr:row>
      <xdr:rowOff>242888</xdr:rowOff>
    </xdr:to>
    <xdr:graphicFrame macro="">
      <xdr:nvGraphicFramePr>
        <xdr:cNvPr id="10288" name="Chart 48" descr="Square Root Scaled Distance versus Peak Particle Velocity " title="Square Root Scaled Distance versus Peak Particle Velocity"/>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rgb="FF0070C0"/>
  </sheetPr>
  <dimension ref="A1:BC100"/>
  <sheetViews>
    <sheetView tabSelected="1" defaultGridColor="0" view="pageBreakPreview" colorId="22" zoomScale="70" zoomScaleNormal="75" zoomScaleSheetLayoutView="70" workbookViewId="0">
      <pane xSplit="2" ySplit="4" topLeftCell="C5" activePane="bottomRight" state="frozen"/>
      <selection pane="topRight" activeCell="C1" sqref="C1"/>
      <selection pane="bottomLeft" activeCell="A5" sqref="A5"/>
      <selection pane="bottomRight" activeCell="D4" sqref="D4"/>
    </sheetView>
  </sheetViews>
  <sheetFormatPr defaultColWidth="9.77734375" defaultRowHeight="22.5" customHeight="1" x14ac:dyDescent="0.2"/>
  <cols>
    <col min="1" max="1" width="20.77734375" style="21" customWidth="1"/>
    <col min="2" max="2" width="15.77734375" style="21" customWidth="1"/>
    <col min="3" max="3" width="14.33203125" style="11" customWidth="1"/>
    <col min="4" max="12" width="12.77734375" style="11" customWidth="1"/>
    <col min="13" max="13" width="14.33203125" style="11" customWidth="1"/>
    <col min="14" max="22" width="12.77734375" style="11" customWidth="1"/>
    <col min="23" max="23" width="14.33203125" style="11" customWidth="1"/>
    <col min="24" max="32" width="12.77734375" style="11" customWidth="1"/>
    <col min="33" max="33" width="14.33203125" style="11" customWidth="1"/>
    <col min="34" max="42" width="12.77734375" style="11" customWidth="1"/>
    <col min="43" max="43" width="14.33203125" style="11" customWidth="1"/>
    <col min="44" max="53" width="12.77734375" style="11" customWidth="1"/>
    <col min="54" max="16384" width="9.77734375" style="11"/>
  </cols>
  <sheetData>
    <row r="1" spans="1:55" s="16" customFormat="1" ht="22.5" customHeight="1" x14ac:dyDescent="0.2">
      <c r="A1" s="294" t="s">
        <v>60</v>
      </c>
      <c r="B1" s="295"/>
      <c r="C1" s="43" t="s">
        <v>35</v>
      </c>
      <c r="D1" s="288" t="s">
        <v>127</v>
      </c>
      <c r="E1" s="288"/>
      <c r="F1" s="289"/>
      <c r="G1" s="43" t="s">
        <v>52</v>
      </c>
      <c r="H1" s="290" t="s">
        <v>127</v>
      </c>
      <c r="I1" s="291"/>
      <c r="J1" s="27" t="s">
        <v>27</v>
      </c>
      <c r="K1" s="292">
        <v>36526</v>
      </c>
      <c r="L1" s="293"/>
      <c r="M1" s="48" t="str">
        <f>C1</f>
        <v>Review Agency:</v>
      </c>
      <c r="N1" s="284" t="str">
        <f>D1</f>
        <v>Enter Name</v>
      </c>
      <c r="O1" s="284"/>
      <c r="P1" s="285"/>
      <c r="Q1" s="48" t="str">
        <f>G1</f>
        <v>Surface Mine:</v>
      </c>
      <c r="R1" s="286" t="str">
        <f>H1</f>
        <v>Enter Name</v>
      </c>
      <c r="S1" s="287"/>
      <c r="T1" s="45" t="str">
        <f>J1</f>
        <v>Review Date:</v>
      </c>
      <c r="U1" s="282">
        <f>K1</f>
        <v>36526</v>
      </c>
      <c r="V1" s="283"/>
      <c r="W1" s="48" t="str">
        <f>C1</f>
        <v>Review Agency:</v>
      </c>
      <c r="X1" s="284" t="str">
        <f>D1</f>
        <v>Enter Name</v>
      </c>
      <c r="Y1" s="284"/>
      <c r="Z1" s="285"/>
      <c r="AA1" s="48" t="str">
        <f>G1</f>
        <v>Surface Mine:</v>
      </c>
      <c r="AB1" s="286" t="str">
        <f>H1</f>
        <v>Enter Name</v>
      </c>
      <c r="AC1" s="287"/>
      <c r="AD1" s="45" t="str">
        <f>J1</f>
        <v>Review Date:</v>
      </c>
      <c r="AE1" s="282">
        <f>K1</f>
        <v>36526</v>
      </c>
      <c r="AF1" s="283"/>
      <c r="AG1" s="48" t="str">
        <f>C1</f>
        <v>Review Agency:</v>
      </c>
      <c r="AH1" s="284" t="str">
        <f>D1</f>
        <v>Enter Name</v>
      </c>
      <c r="AI1" s="284"/>
      <c r="AJ1" s="285"/>
      <c r="AK1" s="48" t="str">
        <f>G1</f>
        <v>Surface Mine:</v>
      </c>
      <c r="AL1" s="286" t="str">
        <f>H1</f>
        <v>Enter Name</v>
      </c>
      <c r="AM1" s="287"/>
      <c r="AN1" s="45" t="str">
        <f>J1</f>
        <v>Review Date:</v>
      </c>
      <c r="AO1" s="282">
        <f>K1</f>
        <v>36526</v>
      </c>
      <c r="AP1" s="283"/>
      <c r="AQ1" s="48" t="str">
        <f>C1</f>
        <v>Review Agency:</v>
      </c>
      <c r="AR1" s="284" t="str">
        <f>D1</f>
        <v>Enter Name</v>
      </c>
      <c r="AS1" s="284"/>
      <c r="AT1" s="285"/>
      <c r="AU1" s="48" t="str">
        <f>G1</f>
        <v>Surface Mine:</v>
      </c>
      <c r="AV1" s="286" t="str">
        <f>H1</f>
        <v>Enter Name</v>
      </c>
      <c r="AW1" s="287"/>
      <c r="AX1" s="45" t="str">
        <f>J1</f>
        <v>Review Date:</v>
      </c>
      <c r="AY1" s="282">
        <f>K1</f>
        <v>36526</v>
      </c>
      <c r="AZ1" s="283"/>
      <c r="BA1" s="25"/>
    </row>
    <row r="2" spans="1:55" s="18" customFormat="1" ht="22.5" customHeight="1" x14ac:dyDescent="0.2">
      <c r="A2" s="29" t="s">
        <v>59</v>
      </c>
      <c r="B2" s="36" t="s">
        <v>24</v>
      </c>
      <c r="C2" s="44" t="s">
        <v>34</v>
      </c>
      <c r="D2" s="297" t="s">
        <v>127</v>
      </c>
      <c r="E2" s="298"/>
      <c r="F2" s="299"/>
      <c r="G2" s="44" t="s">
        <v>26</v>
      </c>
      <c r="H2" s="300" t="s">
        <v>126</v>
      </c>
      <c r="I2" s="301"/>
      <c r="J2" s="42" t="s">
        <v>113</v>
      </c>
      <c r="K2" s="302" t="s">
        <v>127</v>
      </c>
      <c r="L2" s="303"/>
      <c r="M2" s="49" t="str">
        <f>C2</f>
        <v>Blaster:</v>
      </c>
      <c r="N2" s="306" t="str">
        <f>D2</f>
        <v>Enter Name</v>
      </c>
      <c r="O2" s="307"/>
      <c r="P2" s="308"/>
      <c r="Q2" s="49" t="str">
        <f>G2</f>
        <v>Permit No.:</v>
      </c>
      <c r="R2" s="309" t="str">
        <f>H2</f>
        <v>Enter Number</v>
      </c>
      <c r="S2" s="310"/>
      <c r="T2" s="47" t="str">
        <f>J2</f>
        <v>Evaluated By:</v>
      </c>
      <c r="U2" s="311" t="str">
        <f>K2</f>
        <v>Enter Name</v>
      </c>
      <c r="V2" s="312"/>
      <c r="W2" s="49" t="str">
        <f>C2</f>
        <v>Blaster:</v>
      </c>
      <c r="X2" s="306" t="str">
        <f>D2</f>
        <v>Enter Name</v>
      </c>
      <c r="Y2" s="307"/>
      <c r="Z2" s="308"/>
      <c r="AA2" s="49" t="str">
        <f>G2</f>
        <v>Permit No.:</v>
      </c>
      <c r="AB2" s="309" t="str">
        <f>H2</f>
        <v>Enter Number</v>
      </c>
      <c r="AC2" s="310"/>
      <c r="AD2" s="47" t="str">
        <f>J2</f>
        <v>Evaluated By:</v>
      </c>
      <c r="AE2" s="304" t="str">
        <f>K2</f>
        <v>Enter Name</v>
      </c>
      <c r="AF2" s="305"/>
      <c r="AG2" s="49" t="str">
        <f>C2</f>
        <v>Blaster:</v>
      </c>
      <c r="AH2" s="306" t="str">
        <f>D2</f>
        <v>Enter Name</v>
      </c>
      <c r="AI2" s="307"/>
      <c r="AJ2" s="308"/>
      <c r="AK2" s="49" t="str">
        <f>G2</f>
        <v>Permit No.:</v>
      </c>
      <c r="AL2" s="309" t="str">
        <f>H2</f>
        <v>Enter Number</v>
      </c>
      <c r="AM2" s="310"/>
      <c r="AN2" s="47" t="str">
        <f>J2</f>
        <v>Evaluated By:</v>
      </c>
      <c r="AO2" s="304" t="str">
        <f>K2</f>
        <v>Enter Name</v>
      </c>
      <c r="AP2" s="305"/>
      <c r="AQ2" s="49" t="str">
        <f>C2</f>
        <v>Blaster:</v>
      </c>
      <c r="AR2" s="306" t="str">
        <f>D2</f>
        <v>Enter Name</v>
      </c>
      <c r="AS2" s="307"/>
      <c r="AT2" s="308"/>
      <c r="AU2" s="49" t="str">
        <f>G2</f>
        <v>Permit No.:</v>
      </c>
      <c r="AV2" s="309" t="str">
        <f>H2</f>
        <v>Enter Number</v>
      </c>
      <c r="AW2" s="310"/>
      <c r="AX2" s="47" t="str">
        <f>J2</f>
        <v>Evaluated By:</v>
      </c>
      <c r="AY2" s="304" t="str">
        <f>K2</f>
        <v>Enter Name</v>
      </c>
      <c r="AZ2" s="305"/>
      <c r="BA2" s="26"/>
      <c r="BB2" s="17"/>
      <c r="BC2" s="17"/>
    </row>
    <row r="3" spans="1:55" ht="22.5" customHeight="1" x14ac:dyDescent="0.2">
      <c r="A3" s="30" t="s">
        <v>28</v>
      </c>
      <c r="B3" s="37" t="s">
        <v>22</v>
      </c>
      <c r="C3" s="173">
        <v>1</v>
      </c>
      <c r="D3" s="174">
        <v>2</v>
      </c>
      <c r="E3" s="175">
        <v>3</v>
      </c>
      <c r="F3" s="176">
        <v>4</v>
      </c>
      <c r="G3" s="175">
        <v>5</v>
      </c>
      <c r="H3" s="176">
        <v>6</v>
      </c>
      <c r="I3" s="175">
        <v>7</v>
      </c>
      <c r="J3" s="174">
        <v>8</v>
      </c>
      <c r="K3" s="174">
        <v>9</v>
      </c>
      <c r="L3" s="177">
        <v>10</v>
      </c>
      <c r="M3" s="173">
        <v>11</v>
      </c>
      <c r="N3" s="176">
        <v>12</v>
      </c>
      <c r="O3" s="175">
        <v>13</v>
      </c>
      <c r="P3" s="176">
        <v>14</v>
      </c>
      <c r="Q3" s="174">
        <v>15</v>
      </c>
      <c r="R3" s="174">
        <v>16</v>
      </c>
      <c r="S3" s="174">
        <v>17</v>
      </c>
      <c r="T3" s="174">
        <v>18</v>
      </c>
      <c r="U3" s="174">
        <v>19</v>
      </c>
      <c r="V3" s="178">
        <v>20</v>
      </c>
      <c r="W3" s="179">
        <v>21</v>
      </c>
      <c r="X3" s="174">
        <v>22</v>
      </c>
      <c r="Y3" s="174">
        <v>23</v>
      </c>
      <c r="Z3" s="174">
        <v>24</v>
      </c>
      <c r="AA3" s="175">
        <v>25</v>
      </c>
      <c r="AB3" s="176">
        <v>26</v>
      </c>
      <c r="AC3" s="174">
        <v>27</v>
      </c>
      <c r="AD3" s="174">
        <v>28</v>
      </c>
      <c r="AE3" s="174">
        <v>29</v>
      </c>
      <c r="AF3" s="178">
        <v>30</v>
      </c>
      <c r="AG3" s="179">
        <v>31</v>
      </c>
      <c r="AH3" s="174">
        <v>32</v>
      </c>
      <c r="AI3" s="174">
        <v>33</v>
      </c>
      <c r="AJ3" s="174">
        <v>34</v>
      </c>
      <c r="AK3" s="174">
        <v>35</v>
      </c>
      <c r="AL3" s="174">
        <v>36</v>
      </c>
      <c r="AM3" s="174">
        <v>37</v>
      </c>
      <c r="AN3" s="174">
        <v>38</v>
      </c>
      <c r="AO3" s="174">
        <v>39</v>
      </c>
      <c r="AP3" s="178">
        <v>40</v>
      </c>
      <c r="AQ3" s="180">
        <v>41</v>
      </c>
      <c r="AR3" s="181">
        <v>42</v>
      </c>
      <c r="AS3" s="182">
        <v>43</v>
      </c>
      <c r="AT3" s="181">
        <v>44</v>
      </c>
      <c r="AU3" s="182">
        <v>45</v>
      </c>
      <c r="AV3" s="181">
        <v>46</v>
      </c>
      <c r="AW3" s="182">
        <v>47</v>
      </c>
      <c r="AX3" s="181">
        <v>48</v>
      </c>
      <c r="AY3" s="182">
        <v>49</v>
      </c>
      <c r="AZ3" s="183">
        <v>50</v>
      </c>
      <c r="BA3" s="53"/>
    </row>
    <row r="4" spans="1:55" s="19" customFormat="1" ht="22.5" customHeight="1" x14ac:dyDescent="0.2">
      <c r="A4" s="31" t="s">
        <v>37</v>
      </c>
      <c r="B4" s="38" t="s">
        <v>30</v>
      </c>
      <c r="C4" s="184">
        <v>42010</v>
      </c>
      <c r="D4" s="185"/>
      <c r="E4" s="185"/>
      <c r="F4" s="185"/>
      <c r="G4" s="185"/>
      <c r="H4" s="185"/>
      <c r="I4" s="185"/>
      <c r="J4" s="185"/>
      <c r="K4" s="185"/>
      <c r="L4" s="186"/>
      <c r="M4" s="184"/>
      <c r="N4" s="187"/>
      <c r="O4" s="187"/>
      <c r="P4" s="187"/>
      <c r="Q4" s="185"/>
      <c r="R4" s="185"/>
      <c r="S4" s="185"/>
      <c r="T4" s="185"/>
      <c r="U4" s="185"/>
      <c r="V4" s="188"/>
      <c r="W4" s="189"/>
      <c r="X4" s="185"/>
      <c r="Y4" s="185"/>
      <c r="Z4" s="185"/>
      <c r="AA4" s="187"/>
      <c r="AB4" s="187"/>
      <c r="AC4" s="185"/>
      <c r="AD4" s="185"/>
      <c r="AE4" s="185"/>
      <c r="AF4" s="188"/>
      <c r="AG4" s="189"/>
      <c r="AH4" s="185"/>
      <c r="AI4" s="185"/>
      <c r="AJ4" s="185"/>
      <c r="AK4" s="185"/>
      <c r="AL4" s="185"/>
      <c r="AM4" s="185"/>
      <c r="AN4" s="185"/>
      <c r="AO4" s="185"/>
      <c r="AP4" s="188"/>
      <c r="AQ4" s="189"/>
      <c r="AR4" s="187"/>
      <c r="AS4" s="187"/>
      <c r="AT4" s="187"/>
      <c r="AU4" s="187"/>
      <c r="AV4" s="187"/>
      <c r="AW4" s="187"/>
      <c r="AX4" s="187"/>
      <c r="AY4" s="187"/>
      <c r="AZ4" s="186"/>
      <c r="BA4" s="54"/>
    </row>
    <row r="5" spans="1:55" ht="22.5" customHeight="1" x14ac:dyDescent="0.2">
      <c r="A5" s="31" t="s">
        <v>53</v>
      </c>
      <c r="B5" s="38" t="s">
        <v>64</v>
      </c>
      <c r="C5" s="190">
        <v>0.5</v>
      </c>
      <c r="D5" s="191"/>
      <c r="E5" s="191"/>
      <c r="F5" s="191"/>
      <c r="G5" s="191"/>
      <c r="H5" s="191"/>
      <c r="I5" s="191"/>
      <c r="J5" s="191"/>
      <c r="K5" s="191"/>
      <c r="L5" s="192"/>
      <c r="M5" s="190"/>
      <c r="N5" s="191"/>
      <c r="O5" s="191"/>
      <c r="P5" s="191"/>
      <c r="Q5" s="191"/>
      <c r="R5" s="191"/>
      <c r="S5" s="191"/>
      <c r="T5" s="191"/>
      <c r="U5" s="191"/>
      <c r="V5" s="192"/>
      <c r="W5" s="193"/>
      <c r="X5" s="191"/>
      <c r="Y5" s="191"/>
      <c r="Z5" s="191"/>
      <c r="AA5" s="194"/>
      <c r="AB5" s="194"/>
      <c r="AC5" s="191"/>
      <c r="AD5" s="191"/>
      <c r="AE5" s="191"/>
      <c r="AF5" s="195"/>
      <c r="AG5" s="193"/>
      <c r="AH5" s="191"/>
      <c r="AI5" s="191"/>
      <c r="AJ5" s="191"/>
      <c r="AK5" s="191"/>
      <c r="AL5" s="191"/>
      <c r="AM5" s="191"/>
      <c r="AN5" s="191"/>
      <c r="AO5" s="191"/>
      <c r="AP5" s="195"/>
      <c r="AQ5" s="193"/>
      <c r="AR5" s="194"/>
      <c r="AS5" s="194"/>
      <c r="AT5" s="194"/>
      <c r="AU5" s="194"/>
      <c r="AV5" s="194"/>
      <c r="AW5" s="194"/>
      <c r="AX5" s="194"/>
      <c r="AY5" s="194"/>
      <c r="AZ5" s="192"/>
      <c r="BA5" s="53"/>
    </row>
    <row r="6" spans="1:55" ht="22.5" customHeight="1" x14ac:dyDescent="0.2">
      <c r="A6" s="31" t="s">
        <v>29</v>
      </c>
      <c r="B6" s="38" t="s">
        <v>124</v>
      </c>
      <c r="C6" s="196" t="s">
        <v>106</v>
      </c>
      <c r="D6" s="197"/>
      <c r="E6" s="198"/>
      <c r="F6" s="197"/>
      <c r="G6" s="198"/>
      <c r="H6" s="197"/>
      <c r="I6" s="198"/>
      <c r="J6" s="197"/>
      <c r="K6" s="198"/>
      <c r="L6" s="199"/>
      <c r="M6" s="196"/>
      <c r="N6" s="198"/>
      <c r="O6" s="198"/>
      <c r="P6" s="198"/>
      <c r="Q6" s="197"/>
      <c r="R6" s="197"/>
      <c r="S6" s="197"/>
      <c r="T6" s="197"/>
      <c r="U6" s="197"/>
      <c r="V6" s="200"/>
      <c r="W6" s="201"/>
      <c r="X6" s="197"/>
      <c r="Y6" s="197"/>
      <c r="Z6" s="197"/>
      <c r="AA6" s="198"/>
      <c r="AB6" s="198"/>
      <c r="AC6" s="197"/>
      <c r="AD6" s="197"/>
      <c r="AE6" s="197"/>
      <c r="AF6" s="200"/>
      <c r="AG6" s="201"/>
      <c r="AH6" s="197"/>
      <c r="AI6" s="197"/>
      <c r="AJ6" s="197"/>
      <c r="AK6" s="197"/>
      <c r="AL6" s="197"/>
      <c r="AM6" s="197"/>
      <c r="AN6" s="197"/>
      <c r="AO6" s="197"/>
      <c r="AP6" s="200"/>
      <c r="AQ6" s="201"/>
      <c r="AR6" s="198"/>
      <c r="AS6" s="198"/>
      <c r="AT6" s="198"/>
      <c r="AU6" s="198"/>
      <c r="AV6" s="198"/>
      <c r="AW6" s="198"/>
      <c r="AX6" s="198"/>
      <c r="AY6" s="198"/>
      <c r="AZ6" s="199"/>
      <c r="BA6" s="53"/>
    </row>
    <row r="7" spans="1:55" ht="22.5" customHeight="1" x14ac:dyDescent="0.2">
      <c r="A7" s="31" t="s">
        <v>0</v>
      </c>
      <c r="B7" s="38" t="s">
        <v>124</v>
      </c>
      <c r="C7" s="196" t="s">
        <v>107</v>
      </c>
      <c r="D7" s="197"/>
      <c r="E7" s="198"/>
      <c r="F7" s="197"/>
      <c r="G7" s="198"/>
      <c r="H7" s="197"/>
      <c r="I7" s="198"/>
      <c r="J7" s="197"/>
      <c r="K7" s="198"/>
      <c r="L7" s="199"/>
      <c r="M7" s="196"/>
      <c r="N7" s="198"/>
      <c r="O7" s="198"/>
      <c r="P7" s="198"/>
      <c r="Q7" s="197"/>
      <c r="R7" s="197"/>
      <c r="S7" s="197"/>
      <c r="T7" s="197"/>
      <c r="U7" s="197"/>
      <c r="V7" s="200"/>
      <c r="W7" s="201"/>
      <c r="X7" s="197"/>
      <c r="Y7" s="197"/>
      <c r="Z7" s="197"/>
      <c r="AA7" s="198"/>
      <c r="AB7" s="198"/>
      <c r="AC7" s="197"/>
      <c r="AD7" s="197"/>
      <c r="AE7" s="197"/>
      <c r="AF7" s="200"/>
      <c r="AG7" s="201"/>
      <c r="AH7" s="197"/>
      <c r="AI7" s="197"/>
      <c r="AJ7" s="197"/>
      <c r="AK7" s="197"/>
      <c r="AL7" s="197"/>
      <c r="AM7" s="197"/>
      <c r="AN7" s="197"/>
      <c r="AO7" s="197"/>
      <c r="AP7" s="200"/>
      <c r="AQ7" s="201"/>
      <c r="AR7" s="198"/>
      <c r="AS7" s="198"/>
      <c r="AT7" s="198"/>
      <c r="AU7" s="198"/>
      <c r="AV7" s="198"/>
      <c r="AW7" s="198"/>
      <c r="AX7" s="198"/>
      <c r="AY7" s="198"/>
      <c r="AZ7" s="199"/>
      <c r="BA7" s="53"/>
    </row>
    <row r="8" spans="1:55" ht="22.5" customHeight="1" x14ac:dyDescent="0.2">
      <c r="A8" s="31" t="s">
        <v>1</v>
      </c>
      <c r="B8" s="38" t="s">
        <v>17</v>
      </c>
      <c r="C8" s="202">
        <v>1852</v>
      </c>
      <c r="D8" s="203"/>
      <c r="E8" s="204"/>
      <c r="F8" s="204"/>
      <c r="G8" s="204"/>
      <c r="H8" s="204"/>
      <c r="I8" s="204"/>
      <c r="J8" s="203"/>
      <c r="K8" s="203"/>
      <c r="L8" s="205"/>
      <c r="M8" s="202"/>
      <c r="N8" s="204"/>
      <c r="O8" s="204"/>
      <c r="P8" s="204"/>
      <c r="Q8" s="203"/>
      <c r="R8" s="203"/>
      <c r="S8" s="203"/>
      <c r="T8" s="203"/>
      <c r="U8" s="203"/>
      <c r="V8" s="206"/>
      <c r="W8" s="207"/>
      <c r="X8" s="203"/>
      <c r="Y8" s="203"/>
      <c r="Z8" s="203"/>
      <c r="AA8" s="204"/>
      <c r="AB8" s="204"/>
      <c r="AC8" s="203"/>
      <c r="AD8" s="203"/>
      <c r="AE8" s="203"/>
      <c r="AF8" s="206"/>
      <c r="AG8" s="207"/>
      <c r="AH8" s="203"/>
      <c r="AI8" s="203"/>
      <c r="AJ8" s="203"/>
      <c r="AK8" s="203"/>
      <c r="AL8" s="203"/>
      <c r="AM8" s="203"/>
      <c r="AN8" s="203"/>
      <c r="AO8" s="203"/>
      <c r="AP8" s="206"/>
      <c r="AQ8" s="207"/>
      <c r="AR8" s="204"/>
      <c r="AS8" s="204"/>
      <c r="AT8" s="204"/>
      <c r="AU8" s="204"/>
      <c r="AV8" s="204"/>
      <c r="AW8" s="204"/>
      <c r="AX8" s="204"/>
      <c r="AY8" s="204"/>
      <c r="AZ8" s="205"/>
      <c r="BA8" s="53"/>
    </row>
    <row r="9" spans="1:55" ht="22.5" customHeight="1" x14ac:dyDescent="0.2">
      <c r="A9" s="31" t="s">
        <v>88</v>
      </c>
      <c r="B9" s="38" t="s">
        <v>17</v>
      </c>
      <c r="C9" s="202">
        <v>1796</v>
      </c>
      <c r="D9" s="203"/>
      <c r="E9" s="204"/>
      <c r="F9" s="204"/>
      <c r="G9" s="204"/>
      <c r="H9" s="204"/>
      <c r="I9" s="204"/>
      <c r="J9" s="203"/>
      <c r="K9" s="203"/>
      <c r="L9" s="205"/>
      <c r="M9" s="202"/>
      <c r="N9" s="204"/>
      <c r="O9" s="204"/>
      <c r="P9" s="204"/>
      <c r="Q9" s="203"/>
      <c r="R9" s="203"/>
      <c r="S9" s="203"/>
      <c r="T9" s="203"/>
      <c r="U9" s="203"/>
      <c r="V9" s="206"/>
      <c r="W9" s="207"/>
      <c r="X9" s="203"/>
      <c r="Y9" s="203"/>
      <c r="Z9" s="203"/>
      <c r="AA9" s="204"/>
      <c r="AB9" s="204"/>
      <c r="AC9" s="203"/>
      <c r="AD9" s="203"/>
      <c r="AE9" s="203"/>
      <c r="AF9" s="206"/>
      <c r="AG9" s="207"/>
      <c r="AH9" s="203"/>
      <c r="AI9" s="203"/>
      <c r="AJ9" s="203"/>
      <c r="AK9" s="203"/>
      <c r="AL9" s="203"/>
      <c r="AM9" s="203"/>
      <c r="AN9" s="203"/>
      <c r="AO9" s="203"/>
      <c r="AP9" s="206"/>
      <c r="AQ9" s="207"/>
      <c r="AR9" s="204"/>
      <c r="AS9" s="204"/>
      <c r="AT9" s="204"/>
      <c r="AU9" s="204"/>
      <c r="AV9" s="204"/>
      <c r="AW9" s="204"/>
      <c r="AX9" s="204"/>
      <c r="AY9" s="204"/>
      <c r="AZ9" s="205"/>
      <c r="BA9" s="53"/>
    </row>
    <row r="10" spans="1:55" ht="22.5" customHeight="1" x14ac:dyDescent="0.2">
      <c r="A10" s="31" t="s">
        <v>2</v>
      </c>
      <c r="B10" s="38" t="s">
        <v>17</v>
      </c>
      <c r="C10" s="202">
        <v>19</v>
      </c>
      <c r="D10" s="203"/>
      <c r="E10" s="204"/>
      <c r="F10" s="204"/>
      <c r="G10" s="204"/>
      <c r="H10" s="204"/>
      <c r="I10" s="204"/>
      <c r="J10" s="203"/>
      <c r="K10" s="203"/>
      <c r="L10" s="205"/>
      <c r="M10" s="202"/>
      <c r="N10" s="204"/>
      <c r="O10" s="204"/>
      <c r="P10" s="204"/>
      <c r="Q10" s="203"/>
      <c r="R10" s="203"/>
      <c r="S10" s="203"/>
      <c r="T10" s="203"/>
      <c r="U10" s="203"/>
      <c r="V10" s="206"/>
      <c r="W10" s="207"/>
      <c r="X10" s="203"/>
      <c r="Y10" s="203"/>
      <c r="Z10" s="203"/>
      <c r="AA10" s="204"/>
      <c r="AB10" s="204"/>
      <c r="AC10" s="203"/>
      <c r="AD10" s="203"/>
      <c r="AE10" s="203"/>
      <c r="AF10" s="206"/>
      <c r="AG10" s="207"/>
      <c r="AH10" s="203"/>
      <c r="AI10" s="203"/>
      <c r="AJ10" s="203"/>
      <c r="AK10" s="203"/>
      <c r="AL10" s="203"/>
      <c r="AM10" s="203"/>
      <c r="AN10" s="203"/>
      <c r="AO10" s="203"/>
      <c r="AP10" s="206"/>
      <c r="AQ10" s="207"/>
      <c r="AR10" s="204"/>
      <c r="AS10" s="204"/>
      <c r="AT10" s="204"/>
      <c r="AU10" s="204"/>
      <c r="AV10" s="204"/>
      <c r="AW10" s="204"/>
      <c r="AX10" s="204"/>
      <c r="AY10" s="204"/>
      <c r="AZ10" s="205"/>
      <c r="BA10" s="53"/>
    </row>
    <row r="11" spans="1:55" ht="22.5" customHeight="1" x14ac:dyDescent="0.2">
      <c r="A11" s="31" t="s">
        <v>3</v>
      </c>
      <c r="B11" s="38" t="s">
        <v>17</v>
      </c>
      <c r="C11" s="202">
        <v>20</v>
      </c>
      <c r="D11" s="203"/>
      <c r="E11" s="204"/>
      <c r="F11" s="204"/>
      <c r="G11" s="204"/>
      <c r="H11" s="204"/>
      <c r="I11" s="204"/>
      <c r="J11" s="203"/>
      <c r="K11" s="203"/>
      <c r="L11" s="205"/>
      <c r="M11" s="202"/>
      <c r="N11" s="204"/>
      <c r="O11" s="204"/>
      <c r="P11" s="204"/>
      <c r="Q11" s="203"/>
      <c r="R11" s="203"/>
      <c r="S11" s="203"/>
      <c r="T11" s="203"/>
      <c r="U11" s="203"/>
      <c r="V11" s="206"/>
      <c r="W11" s="207"/>
      <c r="X11" s="203"/>
      <c r="Y11" s="203"/>
      <c r="Z11" s="203"/>
      <c r="AA11" s="204"/>
      <c r="AB11" s="204"/>
      <c r="AC11" s="203"/>
      <c r="AD11" s="203"/>
      <c r="AE11" s="203"/>
      <c r="AF11" s="206"/>
      <c r="AG11" s="207"/>
      <c r="AH11" s="203"/>
      <c r="AI11" s="203"/>
      <c r="AJ11" s="203"/>
      <c r="AK11" s="203"/>
      <c r="AL11" s="203"/>
      <c r="AM11" s="203"/>
      <c r="AN11" s="203"/>
      <c r="AO11" s="203"/>
      <c r="AP11" s="206"/>
      <c r="AQ11" s="207"/>
      <c r="AR11" s="204"/>
      <c r="AS11" s="204"/>
      <c r="AT11" s="204"/>
      <c r="AU11" s="204"/>
      <c r="AV11" s="204"/>
      <c r="AW11" s="204"/>
      <c r="AX11" s="204"/>
      <c r="AY11" s="204"/>
      <c r="AZ11" s="205"/>
      <c r="BA11" s="53"/>
    </row>
    <row r="12" spans="1:55" ht="22.5" customHeight="1" x14ac:dyDescent="0.2">
      <c r="A12" s="31" t="s">
        <v>4</v>
      </c>
      <c r="B12" s="38" t="s">
        <v>17</v>
      </c>
      <c r="C12" s="202">
        <v>45</v>
      </c>
      <c r="D12" s="203"/>
      <c r="E12" s="204"/>
      <c r="F12" s="204"/>
      <c r="G12" s="204"/>
      <c r="H12" s="204"/>
      <c r="I12" s="204"/>
      <c r="J12" s="203"/>
      <c r="K12" s="203"/>
      <c r="L12" s="205"/>
      <c r="M12" s="202"/>
      <c r="N12" s="204"/>
      <c r="O12" s="204"/>
      <c r="P12" s="204"/>
      <c r="Q12" s="203"/>
      <c r="R12" s="203"/>
      <c r="S12" s="203"/>
      <c r="T12" s="203"/>
      <c r="U12" s="203"/>
      <c r="V12" s="206"/>
      <c r="W12" s="207"/>
      <c r="X12" s="203"/>
      <c r="Y12" s="203"/>
      <c r="Z12" s="203"/>
      <c r="AA12" s="204"/>
      <c r="AB12" s="204"/>
      <c r="AC12" s="203"/>
      <c r="AD12" s="203"/>
      <c r="AE12" s="203"/>
      <c r="AF12" s="206"/>
      <c r="AG12" s="207"/>
      <c r="AH12" s="203"/>
      <c r="AI12" s="203"/>
      <c r="AJ12" s="203"/>
      <c r="AK12" s="203"/>
      <c r="AL12" s="203"/>
      <c r="AM12" s="203"/>
      <c r="AN12" s="203"/>
      <c r="AO12" s="203"/>
      <c r="AP12" s="206"/>
      <c r="AQ12" s="207"/>
      <c r="AR12" s="204"/>
      <c r="AS12" s="204"/>
      <c r="AT12" s="204"/>
      <c r="AU12" s="204"/>
      <c r="AV12" s="204"/>
      <c r="AW12" s="204"/>
      <c r="AX12" s="204"/>
      <c r="AY12" s="204"/>
      <c r="AZ12" s="205"/>
      <c r="BA12" s="53"/>
    </row>
    <row r="13" spans="1:55" ht="22.5" customHeight="1" x14ac:dyDescent="0.2">
      <c r="A13" s="31" t="s">
        <v>5</v>
      </c>
      <c r="B13" s="38" t="s">
        <v>54</v>
      </c>
      <c r="C13" s="208">
        <v>6.75</v>
      </c>
      <c r="D13" s="209"/>
      <c r="E13" s="210"/>
      <c r="F13" s="210"/>
      <c r="G13" s="210"/>
      <c r="H13" s="210"/>
      <c r="I13" s="210"/>
      <c r="J13" s="209"/>
      <c r="K13" s="209"/>
      <c r="L13" s="211"/>
      <c r="M13" s="208"/>
      <c r="N13" s="210"/>
      <c r="O13" s="210"/>
      <c r="P13" s="210"/>
      <c r="Q13" s="209"/>
      <c r="R13" s="209"/>
      <c r="S13" s="209"/>
      <c r="T13" s="209"/>
      <c r="U13" s="209"/>
      <c r="V13" s="212"/>
      <c r="W13" s="213"/>
      <c r="X13" s="209"/>
      <c r="Y13" s="209"/>
      <c r="Z13" s="209"/>
      <c r="AA13" s="210"/>
      <c r="AB13" s="210"/>
      <c r="AC13" s="209"/>
      <c r="AD13" s="209"/>
      <c r="AE13" s="209"/>
      <c r="AF13" s="212"/>
      <c r="AG13" s="213"/>
      <c r="AH13" s="209"/>
      <c r="AI13" s="209"/>
      <c r="AJ13" s="209"/>
      <c r="AK13" s="209"/>
      <c r="AL13" s="209"/>
      <c r="AM13" s="209"/>
      <c r="AN13" s="209"/>
      <c r="AO13" s="209"/>
      <c r="AP13" s="212"/>
      <c r="AQ13" s="213"/>
      <c r="AR13" s="210"/>
      <c r="AS13" s="210"/>
      <c r="AT13" s="210"/>
      <c r="AU13" s="210"/>
      <c r="AV13" s="210"/>
      <c r="AW13" s="210"/>
      <c r="AX13" s="210"/>
      <c r="AY13" s="210"/>
      <c r="AZ13" s="211"/>
      <c r="BA13" s="53"/>
    </row>
    <row r="14" spans="1:55" ht="22.5" customHeight="1" x14ac:dyDescent="0.2">
      <c r="A14" s="31" t="s">
        <v>12</v>
      </c>
      <c r="B14" s="38" t="s">
        <v>22</v>
      </c>
      <c r="C14" s="214">
        <v>23</v>
      </c>
      <c r="D14" s="215"/>
      <c r="E14" s="216"/>
      <c r="F14" s="216"/>
      <c r="G14" s="216"/>
      <c r="H14" s="216"/>
      <c r="I14" s="216"/>
      <c r="J14" s="215"/>
      <c r="K14" s="215"/>
      <c r="L14" s="217"/>
      <c r="M14" s="214"/>
      <c r="N14" s="216"/>
      <c r="O14" s="216"/>
      <c r="P14" s="216"/>
      <c r="Q14" s="215"/>
      <c r="R14" s="215"/>
      <c r="S14" s="215"/>
      <c r="T14" s="215"/>
      <c r="U14" s="215"/>
      <c r="V14" s="218"/>
      <c r="W14" s="219"/>
      <c r="X14" s="215"/>
      <c r="Y14" s="215"/>
      <c r="Z14" s="215"/>
      <c r="AA14" s="216"/>
      <c r="AB14" s="216"/>
      <c r="AC14" s="215"/>
      <c r="AD14" s="215"/>
      <c r="AE14" s="215"/>
      <c r="AF14" s="218"/>
      <c r="AG14" s="219"/>
      <c r="AH14" s="215"/>
      <c r="AI14" s="215"/>
      <c r="AJ14" s="215"/>
      <c r="AK14" s="215"/>
      <c r="AL14" s="215"/>
      <c r="AM14" s="215"/>
      <c r="AN14" s="215"/>
      <c r="AO14" s="215"/>
      <c r="AP14" s="218"/>
      <c r="AQ14" s="219"/>
      <c r="AR14" s="216"/>
      <c r="AS14" s="216"/>
      <c r="AT14" s="216"/>
      <c r="AU14" s="216"/>
      <c r="AV14" s="216"/>
      <c r="AW14" s="216"/>
      <c r="AX14" s="216"/>
      <c r="AY14" s="216"/>
      <c r="AZ14" s="217"/>
      <c r="BA14" s="53"/>
    </row>
    <row r="15" spans="1:55" ht="22.5" customHeight="1" x14ac:dyDescent="0.2">
      <c r="A15" s="31" t="s">
        <v>6</v>
      </c>
      <c r="B15" s="38" t="s">
        <v>17</v>
      </c>
      <c r="C15" s="220">
        <v>12</v>
      </c>
      <c r="D15" s="221"/>
      <c r="E15" s="222"/>
      <c r="F15" s="222"/>
      <c r="G15" s="222"/>
      <c r="H15" s="222"/>
      <c r="I15" s="222"/>
      <c r="J15" s="221"/>
      <c r="K15" s="221"/>
      <c r="L15" s="223"/>
      <c r="M15" s="220"/>
      <c r="N15" s="222"/>
      <c r="O15" s="222"/>
      <c r="P15" s="222"/>
      <c r="Q15" s="221"/>
      <c r="R15" s="221"/>
      <c r="S15" s="221"/>
      <c r="T15" s="221"/>
      <c r="U15" s="221"/>
      <c r="V15" s="224"/>
      <c r="W15" s="225"/>
      <c r="X15" s="221"/>
      <c r="Y15" s="221"/>
      <c r="Z15" s="221"/>
      <c r="AA15" s="222"/>
      <c r="AB15" s="222"/>
      <c r="AC15" s="221"/>
      <c r="AD15" s="221"/>
      <c r="AE15" s="221"/>
      <c r="AF15" s="224"/>
      <c r="AG15" s="225"/>
      <c r="AH15" s="221"/>
      <c r="AI15" s="221"/>
      <c r="AJ15" s="221"/>
      <c r="AK15" s="221"/>
      <c r="AL15" s="221"/>
      <c r="AM15" s="221"/>
      <c r="AN15" s="221"/>
      <c r="AO15" s="221"/>
      <c r="AP15" s="224"/>
      <c r="AQ15" s="225"/>
      <c r="AR15" s="222"/>
      <c r="AS15" s="222"/>
      <c r="AT15" s="222"/>
      <c r="AU15" s="222"/>
      <c r="AV15" s="222"/>
      <c r="AW15" s="222"/>
      <c r="AX15" s="222"/>
      <c r="AY15" s="222"/>
      <c r="AZ15" s="223"/>
      <c r="BA15" s="53"/>
    </row>
    <row r="16" spans="1:55" ht="22.5" customHeight="1" x14ac:dyDescent="0.2">
      <c r="A16" s="31" t="s">
        <v>7</v>
      </c>
      <c r="B16" s="38" t="s">
        <v>17</v>
      </c>
      <c r="C16" s="220">
        <v>4</v>
      </c>
      <c r="D16" s="221"/>
      <c r="E16" s="222"/>
      <c r="F16" s="222"/>
      <c r="G16" s="222"/>
      <c r="H16" s="222"/>
      <c r="I16" s="222"/>
      <c r="J16" s="221"/>
      <c r="K16" s="221"/>
      <c r="L16" s="223"/>
      <c r="M16" s="220"/>
      <c r="N16" s="222"/>
      <c r="O16" s="222"/>
      <c r="P16" s="222"/>
      <c r="Q16" s="221"/>
      <c r="R16" s="221"/>
      <c r="S16" s="221"/>
      <c r="T16" s="221"/>
      <c r="U16" s="221"/>
      <c r="V16" s="224"/>
      <c r="W16" s="225"/>
      <c r="X16" s="221"/>
      <c r="Y16" s="221"/>
      <c r="Z16" s="221"/>
      <c r="AA16" s="222"/>
      <c r="AB16" s="222"/>
      <c r="AC16" s="221"/>
      <c r="AD16" s="221"/>
      <c r="AE16" s="221"/>
      <c r="AF16" s="224"/>
      <c r="AG16" s="225"/>
      <c r="AH16" s="221"/>
      <c r="AI16" s="221"/>
      <c r="AJ16" s="221"/>
      <c r="AK16" s="221"/>
      <c r="AL16" s="221"/>
      <c r="AM16" s="221"/>
      <c r="AN16" s="221"/>
      <c r="AO16" s="221"/>
      <c r="AP16" s="224"/>
      <c r="AQ16" s="225"/>
      <c r="AR16" s="222"/>
      <c r="AS16" s="222"/>
      <c r="AT16" s="222"/>
      <c r="AU16" s="222"/>
      <c r="AV16" s="222"/>
      <c r="AW16" s="222"/>
      <c r="AX16" s="222"/>
      <c r="AY16" s="222"/>
      <c r="AZ16" s="223"/>
      <c r="BA16" s="53"/>
    </row>
    <row r="17" spans="1:53" ht="22.5" customHeight="1" x14ac:dyDescent="0.2">
      <c r="A17" s="31" t="s">
        <v>8</v>
      </c>
      <c r="B17" s="38" t="s">
        <v>17</v>
      </c>
      <c r="C17" s="220">
        <v>0</v>
      </c>
      <c r="D17" s="221"/>
      <c r="E17" s="222"/>
      <c r="F17" s="222"/>
      <c r="G17" s="222"/>
      <c r="H17" s="222"/>
      <c r="I17" s="222"/>
      <c r="J17" s="221"/>
      <c r="K17" s="221"/>
      <c r="L17" s="223"/>
      <c r="M17" s="220"/>
      <c r="N17" s="222"/>
      <c r="O17" s="222"/>
      <c r="P17" s="222"/>
      <c r="Q17" s="221"/>
      <c r="R17" s="221"/>
      <c r="S17" s="221"/>
      <c r="T17" s="221"/>
      <c r="U17" s="221"/>
      <c r="V17" s="224"/>
      <c r="W17" s="225"/>
      <c r="X17" s="221"/>
      <c r="Y17" s="221"/>
      <c r="Z17" s="221"/>
      <c r="AA17" s="222"/>
      <c r="AB17" s="222"/>
      <c r="AC17" s="221"/>
      <c r="AD17" s="221"/>
      <c r="AE17" s="221"/>
      <c r="AF17" s="224"/>
      <c r="AG17" s="225"/>
      <c r="AH17" s="221"/>
      <c r="AI17" s="221"/>
      <c r="AJ17" s="221"/>
      <c r="AK17" s="221"/>
      <c r="AL17" s="221"/>
      <c r="AM17" s="221"/>
      <c r="AN17" s="221"/>
      <c r="AO17" s="221"/>
      <c r="AP17" s="224"/>
      <c r="AQ17" s="225"/>
      <c r="AR17" s="222"/>
      <c r="AS17" s="222"/>
      <c r="AT17" s="222"/>
      <c r="AU17" s="222"/>
      <c r="AV17" s="222"/>
      <c r="AW17" s="222"/>
      <c r="AX17" s="222"/>
      <c r="AY17" s="222"/>
      <c r="AZ17" s="223"/>
      <c r="BA17" s="53"/>
    </row>
    <row r="18" spans="1:53" ht="22.5" customHeight="1" x14ac:dyDescent="0.2">
      <c r="A18" s="31" t="s">
        <v>9</v>
      </c>
      <c r="B18" s="38" t="s">
        <v>22</v>
      </c>
      <c r="C18" s="214">
        <v>1</v>
      </c>
      <c r="D18" s="215"/>
      <c r="E18" s="216"/>
      <c r="F18" s="216"/>
      <c r="G18" s="216"/>
      <c r="H18" s="216"/>
      <c r="I18" s="216"/>
      <c r="J18" s="215"/>
      <c r="K18" s="215"/>
      <c r="L18" s="217"/>
      <c r="M18" s="214"/>
      <c r="N18" s="216"/>
      <c r="O18" s="216"/>
      <c r="P18" s="216"/>
      <c r="Q18" s="215"/>
      <c r="R18" s="215"/>
      <c r="S18" s="215"/>
      <c r="T18" s="215"/>
      <c r="U18" s="215"/>
      <c r="V18" s="218"/>
      <c r="W18" s="219"/>
      <c r="X18" s="215"/>
      <c r="Y18" s="215"/>
      <c r="Z18" s="215"/>
      <c r="AA18" s="216"/>
      <c r="AB18" s="216"/>
      <c r="AC18" s="215"/>
      <c r="AD18" s="215"/>
      <c r="AE18" s="215"/>
      <c r="AF18" s="218"/>
      <c r="AG18" s="219"/>
      <c r="AH18" s="215"/>
      <c r="AI18" s="215"/>
      <c r="AJ18" s="215"/>
      <c r="AK18" s="215"/>
      <c r="AL18" s="215"/>
      <c r="AM18" s="215"/>
      <c r="AN18" s="215"/>
      <c r="AO18" s="215"/>
      <c r="AP18" s="218"/>
      <c r="AQ18" s="219"/>
      <c r="AR18" s="216"/>
      <c r="AS18" s="216"/>
      <c r="AT18" s="216"/>
      <c r="AU18" s="216"/>
      <c r="AV18" s="216"/>
      <c r="AW18" s="216"/>
      <c r="AX18" s="216"/>
      <c r="AY18" s="216"/>
      <c r="AZ18" s="217"/>
      <c r="BA18" s="53"/>
    </row>
    <row r="19" spans="1:53" s="10" customFormat="1" ht="22.5" customHeight="1" x14ac:dyDescent="0.2">
      <c r="A19" s="32" t="s">
        <v>10</v>
      </c>
      <c r="B19" s="38" t="s">
        <v>125</v>
      </c>
      <c r="C19" s="226" t="s">
        <v>123</v>
      </c>
      <c r="D19" s="227"/>
      <c r="E19" s="227"/>
      <c r="F19" s="228"/>
      <c r="G19" s="228"/>
      <c r="H19" s="228"/>
      <c r="I19" s="228"/>
      <c r="J19" s="227"/>
      <c r="K19" s="227"/>
      <c r="L19" s="229"/>
      <c r="M19" s="226"/>
      <c r="N19" s="228"/>
      <c r="O19" s="228"/>
      <c r="P19" s="228"/>
      <c r="Q19" s="227"/>
      <c r="R19" s="227"/>
      <c r="S19" s="227"/>
      <c r="T19" s="227"/>
      <c r="U19" s="227"/>
      <c r="V19" s="227"/>
      <c r="W19" s="227"/>
      <c r="X19" s="227"/>
      <c r="Y19" s="227"/>
      <c r="Z19" s="227"/>
      <c r="AA19" s="227"/>
      <c r="AB19" s="227"/>
      <c r="AC19" s="227"/>
      <c r="AD19" s="227"/>
      <c r="AE19" s="227"/>
      <c r="AF19" s="230"/>
      <c r="AG19" s="231"/>
      <c r="AH19" s="227"/>
      <c r="AI19" s="227"/>
      <c r="AJ19" s="227"/>
      <c r="AK19" s="227"/>
      <c r="AL19" s="227"/>
      <c r="AM19" s="227"/>
      <c r="AN19" s="227"/>
      <c r="AO19" s="227"/>
      <c r="AP19" s="230"/>
      <c r="AQ19" s="231"/>
      <c r="AR19" s="228"/>
      <c r="AS19" s="228"/>
      <c r="AT19" s="228"/>
      <c r="AU19" s="228"/>
      <c r="AV19" s="228"/>
      <c r="AW19" s="228"/>
      <c r="AX19" s="228"/>
      <c r="AY19" s="228"/>
      <c r="AZ19" s="229"/>
      <c r="BA19" s="55"/>
    </row>
    <row r="20" spans="1:53" ht="22.5" customHeight="1" x14ac:dyDescent="0.2">
      <c r="A20" s="31" t="s">
        <v>11</v>
      </c>
      <c r="B20" s="38" t="s">
        <v>85</v>
      </c>
      <c r="C20" s="208">
        <v>1.32</v>
      </c>
      <c r="D20" s="209"/>
      <c r="E20" s="210"/>
      <c r="F20" s="210"/>
      <c r="G20" s="210"/>
      <c r="H20" s="210"/>
      <c r="I20" s="210"/>
      <c r="J20" s="209"/>
      <c r="K20" s="209"/>
      <c r="L20" s="211"/>
      <c r="M20" s="208"/>
      <c r="N20" s="210"/>
      <c r="O20" s="210"/>
      <c r="P20" s="210"/>
      <c r="Q20" s="209"/>
      <c r="R20" s="209"/>
      <c r="S20" s="209"/>
      <c r="T20" s="209"/>
      <c r="U20" s="209"/>
      <c r="V20" s="212"/>
      <c r="W20" s="213"/>
      <c r="X20" s="209"/>
      <c r="Y20" s="209"/>
      <c r="Z20" s="209"/>
      <c r="AA20" s="210"/>
      <c r="AB20" s="210"/>
      <c r="AC20" s="209"/>
      <c r="AD20" s="209"/>
      <c r="AE20" s="209"/>
      <c r="AF20" s="212"/>
      <c r="AG20" s="213"/>
      <c r="AH20" s="209"/>
      <c r="AI20" s="209"/>
      <c r="AJ20" s="209"/>
      <c r="AK20" s="209"/>
      <c r="AL20" s="209"/>
      <c r="AM20" s="209"/>
      <c r="AN20" s="209"/>
      <c r="AO20" s="209"/>
      <c r="AP20" s="212"/>
      <c r="AQ20" s="213"/>
      <c r="AR20" s="210"/>
      <c r="AS20" s="210"/>
      <c r="AT20" s="210"/>
      <c r="AU20" s="210"/>
      <c r="AV20" s="210"/>
      <c r="AW20" s="210"/>
      <c r="AX20" s="210"/>
      <c r="AY20" s="210"/>
      <c r="AZ20" s="211"/>
      <c r="BA20" s="53"/>
    </row>
    <row r="21" spans="1:53" ht="22.5" customHeight="1" x14ac:dyDescent="0.2">
      <c r="A21" s="31" t="s">
        <v>56</v>
      </c>
      <c r="B21" s="38" t="s">
        <v>18</v>
      </c>
      <c r="C21" s="220">
        <v>650.5</v>
      </c>
      <c r="D21" s="221"/>
      <c r="E21" s="222"/>
      <c r="F21" s="222"/>
      <c r="G21" s="222"/>
      <c r="H21" s="222"/>
      <c r="I21" s="222"/>
      <c r="J21" s="221"/>
      <c r="K21" s="221"/>
      <c r="L21" s="223"/>
      <c r="M21" s="220"/>
      <c r="N21" s="222"/>
      <c r="O21" s="222"/>
      <c r="P21" s="222"/>
      <c r="Q21" s="221"/>
      <c r="R21" s="221"/>
      <c r="S21" s="221"/>
      <c r="T21" s="221"/>
      <c r="U21" s="221"/>
      <c r="V21" s="224"/>
      <c r="W21" s="225"/>
      <c r="X21" s="221"/>
      <c r="Y21" s="221"/>
      <c r="Z21" s="221"/>
      <c r="AA21" s="222"/>
      <c r="AB21" s="222"/>
      <c r="AC21" s="221"/>
      <c r="AD21" s="221"/>
      <c r="AE21" s="221"/>
      <c r="AF21" s="224"/>
      <c r="AG21" s="225"/>
      <c r="AH21" s="221"/>
      <c r="AI21" s="221"/>
      <c r="AJ21" s="221"/>
      <c r="AK21" s="221"/>
      <c r="AL21" s="221"/>
      <c r="AM21" s="221"/>
      <c r="AN21" s="221"/>
      <c r="AO21" s="221"/>
      <c r="AP21" s="224"/>
      <c r="AQ21" s="225"/>
      <c r="AR21" s="222"/>
      <c r="AS21" s="222"/>
      <c r="AT21" s="222"/>
      <c r="AU21" s="222"/>
      <c r="AV21" s="222"/>
      <c r="AW21" s="222"/>
      <c r="AX21" s="222"/>
      <c r="AY21" s="222"/>
      <c r="AZ21" s="223"/>
      <c r="BA21" s="53"/>
    </row>
    <row r="22" spans="1:53" ht="22.5" customHeight="1" x14ac:dyDescent="0.2">
      <c r="A22" s="31" t="s">
        <v>57</v>
      </c>
      <c r="B22" s="38" t="s">
        <v>18</v>
      </c>
      <c r="C22" s="220">
        <v>650.5</v>
      </c>
      <c r="D22" s="221"/>
      <c r="E22" s="222"/>
      <c r="F22" s="222"/>
      <c r="G22" s="222"/>
      <c r="H22" s="222"/>
      <c r="I22" s="222"/>
      <c r="J22" s="222"/>
      <c r="K22" s="222"/>
      <c r="L22" s="223"/>
      <c r="M22" s="220"/>
      <c r="N22" s="222"/>
      <c r="O22" s="222"/>
      <c r="P22" s="222"/>
      <c r="Q22" s="221"/>
      <c r="R22" s="221"/>
      <c r="S22" s="221"/>
      <c r="T22" s="221"/>
      <c r="U22" s="221"/>
      <c r="V22" s="224"/>
      <c r="W22" s="225"/>
      <c r="X22" s="221"/>
      <c r="Y22" s="221"/>
      <c r="Z22" s="221"/>
      <c r="AA22" s="222"/>
      <c r="AB22" s="222"/>
      <c r="AC22" s="221"/>
      <c r="AD22" s="221"/>
      <c r="AE22" s="221"/>
      <c r="AF22" s="224"/>
      <c r="AG22" s="225"/>
      <c r="AH22" s="221"/>
      <c r="AI22" s="221"/>
      <c r="AJ22" s="221"/>
      <c r="AK22" s="221"/>
      <c r="AL22" s="221"/>
      <c r="AM22" s="221"/>
      <c r="AN22" s="221"/>
      <c r="AO22" s="221"/>
      <c r="AP22" s="224"/>
      <c r="AQ22" s="225"/>
      <c r="AR22" s="222"/>
      <c r="AS22" s="222"/>
      <c r="AT22" s="222"/>
      <c r="AU22" s="222"/>
      <c r="AV22" s="222"/>
      <c r="AW22" s="222"/>
      <c r="AX22" s="222"/>
      <c r="AY22" s="222"/>
      <c r="AZ22" s="223"/>
      <c r="BA22" s="53"/>
    </row>
    <row r="23" spans="1:53" s="20" customFormat="1" ht="22.5" customHeight="1" x14ac:dyDescent="0.2">
      <c r="A23" s="33" t="s">
        <v>89</v>
      </c>
      <c r="B23" s="39" t="s">
        <v>22</v>
      </c>
      <c r="C23" s="219">
        <v>1</v>
      </c>
      <c r="D23" s="215"/>
      <c r="E23" s="215"/>
      <c r="F23" s="215"/>
      <c r="G23" s="215"/>
      <c r="H23" s="215"/>
      <c r="I23" s="215"/>
      <c r="J23" s="215"/>
      <c r="K23" s="215"/>
      <c r="L23" s="218"/>
      <c r="M23" s="219"/>
      <c r="N23" s="215"/>
      <c r="O23" s="215"/>
      <c r="P23" s="215"/>
      <c r="Q23" s="215"/>
      <c r="R23" s="215"/>
      <c r="S23" s="215"/>
      <c r="T23" s="215"/>
      <c r="U23" s="215"/>
      <c r="V23" s="218"/>
      <c r="W23" s="219"/>
      <c r="X23" s="215"/>
      <c r="Y23" s="215"/>
      <c r="Z23" s="215"/>
      <c r="AA23" s="215"/>
      <c r="AB23" s="215"/>
      <c r="AC23" s="215"/>
      <c r="AD23" s="215"/>
      <c r="AE23" s="215"/>
      <c r="AF23" s="218"/>
      <c r="AG23" s="219"/>
      <c r="AH23" s="215"/>
      <c r="AI23" s="215"/>
      <c r="AJ23" s="215"/>
      <c r="AK23" s="215"/>
      <c r="AL23" s="215"/>
      <c r="AM23" s="215"/>
      <c r="AN23" s="215"/>
      <c r="AO23" s="215"/>
      <c r="AP23" s="218"/>
      <c r="AQ23" s="219"/>
      <c r="AR23" s="215"/>
      <c r="AS23" s="215"/>
      <c r="AT23" s="215"/>
      <c r="AU23" s="215"/>
      <c r="AV23" s="215"/>
      <c r="AW23" s="215"/>
      <c r="AX23" s="215"/>
      <c r="AY23" s="215"/>
      <c r="AZ23" s="218"/>
      <c r="BA23" s="56"/>
    </row>
    <row r="24" spans="1:53" s="10" customFormat="1" ht="22.5" customHeight="1" x14ac:dyDescent="0.2">
      <c r="A24" s="32" t="s">
        <v>16</v>
      </c>
      <c r="B24" s="38" t="s">
        <v>19</v>
      </c>
      <c r="C24" s="196" t="s">
        <v>33</v>
      </c>
      <c r="D24" s="198"/>
      <c r="E24" s="198"/>
      <c r="F24" s="198"/>
      <c r="G24" s="198"/>
      <c r="H24" s="198"/>
      <c r="I24" s="198"/>
      <c r="J24" s="198"/>
      <c r="K24" s="198"/>
      <c r="L24" s="199"/>
      <c r="M24" s="196"/>
      <c r="N24" s="198"/>
      <c r="O24" s="198"/>
      <c r="P24" s="198"/>
      <c r="Q24" s="197"/>
      <c r="R24" s="197"/>
      <c r="S24" s="197"/>
      <c r="T24" s="197"/>
      <c r="U24" s="197"/>
      <c r="V24" s="200"/>
      <c r="W24" s="201"/>
      <c r="X24" s="197"/>
      <c r="Y24" s="197"/>
      <c r="Z24" s="197"/>
      <c r="AA24" s="198"/>
      <c r="AB24" s="198"/>
      <c r="AC24" s="197"/>
      <c r="AD24" s="197"/>
      <c r="AE24" s="197"/>
      <c r="AF24" s="200"/>
      <c r="AG24" s="201"/>
      <c r="AH24" s="197"/>
      <c r="AI24" s="197"/>
      <c r="AJ24" s="197"/>
      <c r="AK24" s="197"/>
      <c r="AL24" s="197"/>
      <c r="AM24" s="197"/>
      <c r="AN24" s="197"/>
      <c r="AO24" s="197"/>
      <c r="AP24" s="200"/>
      <c r="AQ24" s="201"/>
      <c r="AR24" s="198"/>
      <c r="AS24" s="198"/>
      <c r="AT24" s="198"/>
      <c r="AU24" s="198"/>
      <c r="AV24" s="198"/>
      <c r="AW24" s="198"/>
      <c r="AX24" s="198"/>
      <c r="AY24" s="198"/>
      <c r="AZ24" s="199"/>
      <c r="BA24" s="55"/>
    </row>
    <row r="25" spans="1:53" ht="22.5" customHeight="1" x14ac:dyDescent="0.2">
      <c r="A25" s="31" t="s">
        <v>55</v>
      </c>
      <c r="B25" s="38" t="s">
        <v>18</v>
      </c>
      <c r="C25" s="232">
        <v>14957.25</v>
      </c>
      <c r="D25" s="233"/>
      <c r="E25" s="233"/>
      <c r="F25" s="233"/>
      <c r="G25" s="233"/>
      <c r="H25" s="233"/>
      <c r="I25" s="233"/>
      <c r="J25" s="233"/>
      <c r="K25" s="233"/>
      <c r="L25" s="234"/>
      <c r="M25" s="232"/>
      <c r="N25" s="233"/>
      <c r="O25" s="233"/>
      <c r="P25" s="233"/>
      <c r="Q25" s="235"/>
      <c r="R25" s="235"/>
      <c r="S25" s="235"/>
      <c r="T25" s="235"/>
      <c r="U25" s="235"/>
      <c r="V25" s="236"/>
      <c r="W25" s="237"/>
      <c r="X25" s="235"/>
      <c r="Y25" s="235"/>
      <c r="Z25" s="235"/>
      <c r="AA25" s="233"/>
      <c r="AB25" s="233"/>
      <c r="AC25" s="235"/>
      <c r="AD25" s="235"/>
      <c r="AE25" s="235"/>
      <c r="AF25" s="236"/>
      <c r="AG25" s="237"/>
      <c r="AH25" s="235"/>
      <c r="AI25" s="235"/>
      <c r="AJ25" s="235"/>
      <c r="AK25" s="235"/>
      <c r="AL25" s="235"/>
      <c r="AM25" s="235"/>
      <c r="AN25" s="235"/>
      <c r="AO25" s="235"/>
      <c r="AP25" s="236"/>
      <c r="AQ25" s="237"/>
      <c r="AR25" s="233"/>
      <c r="AS25" s="233"/>
      <c r="AT25" s="233"/>
      <c r="AU25" s="233"/>
      <c r="AV25" s="233"/>
      <c r="AW25" s="233"/>
      <c r="AX25" s="233"/>
      <c r="AY25" s="233"/>
      <c r="AZ25" s="234"/>
      <c r="BA25" s="53"/>
    </row>
    <row r="26" spans="1:53" ht="22.5" customHeight="1" x14ac:dyDescent="0.2">
      <c r="A26" s="31" t="s">
        <v>13</v>
      </c>
      <c r="B26" s="38" t="s">
        <v>86</v>
      </c>
      <c r="C26" s="208">
        <v>7.0000000000000007E-2</v>
      </c>
      <c r="D26" s="210"/>
      <c r="E26" s="210"/>
      <c r="F26" s="210"/>
      <c r="G26" s="210"/>
      <c r="H26" s="210"/>
      <c r="I26" s="210"/>
      <c r="J26" s="210"/>
      <c r="K26" s="210"/>
      <c r="L26" s="211"/>
      <c r="M26" s="208"/>
      <c r="N26" s="210"/>
      <c r="O26" s="210"/>
      <c r="P26" s="210"/>
      <c r="Q26" s="209"/>
      <c r="R26" s="209"/>
      <c r="S26" s="209"/>
      <c r="T26" s="209"/>
      <c r="U26" s="209"/>
      <c r="V26" s="212"/>
      <c r="W26" s="213"/>
      <c r="X26" s="209"/>
      <c r="Y26" s="209"/>
      <c r="Z26" s="209"/>
      <c r="AA26" s="210"/>
      <c r="AB26" s="210"/>
      <c r="AC26" s="209"/>
      <c r="AD26" s="209"/>
      <c r="AE26" s="209"/>
      <c r="AF26" s="212"/>
      <c r="AG26" s="213"/>
      <c r="AH26" s="209"/>
      <c r="AI26" s="209"/>
      <c r="AJ26" s="209"/>
      <c r="AK26" s="209"/>
      <c r="AL26" s="209"/>
      <c r="AM26" s="209"/>
      <c r="AN26" s="209"/>
      <c r="AO26" s="209"/>
      <c r="AP26" s="212"/>
      <c r="AQ26" s="213"/>
      <c r="AR26" s="210"/>
      <c r="AS26" s="210"/>
      <c r="AT26" s="210"/>
      <c r="AU26" s="210"/>
      <c r="AV26" s="210"/>
      <c r="AW26" s="210"/>
      <c r="AX26" s="210"/>
      <c r="AY26" s="210"/>
      <c r="AZ26" s="211"/>
      <c r="BA26" s="53"/>
    </row>
    <row r="27" spans="1:53" ht="22.5" customHeight="1" x14ac:dyDescent="0.2">
      <c r="A27" s="31" t="s">
        <v>15</v>
      </c>
      <c r="B27" s="38" t="s">
        <v>20</v>
      </c>
      <c r="C27" s="220">
        <v>13.1</v>
      </c>
      <c r="D27" s="222"/>
      <c r="E27" s="222"/>
      <c r="F27" s="222"/>
      <c r="G27" s="222"/>
      <c r="H27" s="222"/>
      <c r="I27" s="222"/>
      <c r="J27" s="222"/>
      <c r="K27" s="222"/>
      <c r="L27" s="223"/>
      <c r="M27" s="220"/>
      <c r="N27" s="222"/>
      <c r="O27" s="222"/>
      <c r="P27" s="222"/>
      <c r="Q27" s="221"/>
      <c r="R27" s="221"/>
      <c r="S27" s="221"/>
      <c r="T27" s="221"/>
      <c r="U27" s="221"/>
      <c r="V27" s="224"/>
      <c r="W27" s="225"/>
      <c r="X27" s="221"/>
      <c r="Y27" s="221"/>
      <c r="Z27" s="221"/>
      <c r="AA27" s="222"/>
      <c r="AB27" s="222"/>
      <c r="AC27" s="221"/>
      <c r="AD27" s="221"/>
      <c r="AE27" s="221"/>
      <c r="AF27" s="224"/>
      <c r="AG27" s="225"/>
      <c r="AH27" s="221"/>
      <c r="AI27" s="221"/>
      <c r="AJ27" s="221"/>
      <c r="AK27" s="221"/>
      <c r="AL27" s="221"/>
      <c r="AM27" s="221"/>
      <c r="AN27" s="221"/>
      <c r="AO27" s="221"/>
      <c r="AP27" s="224"/>
      <c r="AQ27" s="225"/>
      <c r="AR27" s="222"/>
      <c r="AS27" s="222"/>
      <c r="AT27" s="222"/>
      <c r="AU27" s="222"/>
      <c r="AV27" s="222"/>
      <c r="AW27" s="222"/>
      <c r="AX27" s="222"/>
      <c r="AY27" s="222"/>
      <c r="AZ27" s="223"/>
      <c r="BA27" s="53"/>
    </row>
    <row r="28" spans="1:53" ht="22.5" customHeight="1" x14ac:dyDescent="0.2">
      <c r="A28" s="31" t="s">
        <v>23</v>
      </c>
      <c r="B28" s="38" t="s">
        <v>21</v>
      </c>
      <c r="C28" s="214">
        <v>122</v>
      </c>
      <c r="D28" s="216"/>
      <c r="E28" s="216"/>
      <c r="F28" s="216"/>
      <c r="G28" s="216"/>
      <c r="H28" s="216"/>
      <c r="I28" s="216"/>
      <c r="J28" s="216"/>
      <c r="K28" s="216"/>
      <c r="L28" s="217"/>
      <c r="M28" s="214"/>
      <c r="N28" s="216"/>
      <c r="O28" s="216"/>
      <c r="P28" s="216"/>
      <c r="Q28" s="215"/>
      <c r="R28" s="215"/>
      <c r="S28" s="215"/>
      <c r="T28" s="215"/>
      <c r="U28" s="215"/>
      <c r="V28" s="218"/>
      <c r="W28" s="219"/>
      <c r="X28" s="215"/>
      <c r="Y28" s="215"/>
      <c r="Z28" s="215"/>
      <c r="AA28" s="216"/>
      <c r="AB28" s="216"/>
      <c r="AC28" s="215"/>
      <c r="AD28" s="215"/>
      <c r="AE28" s="215"/>
      <c r="AF28" s="218"/>
      <c r="AG28" s="219"/>
      <c r="AH28" s="215"/>
      <c r="AI28" s="215"/>
      <c r="AJ28" s="215"/>
      <c r="AK28" s="215"/>
      <c r="AL28" s="215"/>
      <c r="AM28" s="215"/>
      <c r="AN28" s="215"/>
      <c r="AO28" s="215"/>
      <c r="AP28" s="218"/>
      <c r="AQ28" s="219"/>
      <c r="AR28" s="216"/>
      <c r="AS28" s="216"/>
      <c r="AT28" s="216"/>
      <c r="AU28" s="216"/>
      <c r="AV28" s="216"/>
      <c r="AW28" s="216"/>
      <c r="AX28" s="216"/>
      <c r="AY28" s="216"/>
      <c r="AZ28" s="217"/>
      <c r="BA28" s="53"/>
    </row>
    <row r="29" spans="1:53" s="10" customFormat="1" ht="22.5" customHeight="1" x14ac:dyDescent="0.2">
      <c r="A29" s="32" t="s">
        <v>14</v>
      </c>
      <c r="B29" s="38" t="s">
        <v>122</v>
      </c>
      <c r="C29" s="196" t="s">
        <v>108</v>
      </c>
      <c r="D29" s="198"/>
      <c r="E29" s="198"/>
      <c r="F29" s="198"/>
      <c r="G29" s="198"/>
      <c r="H29" s="198"/>
      <c r="I29" s="198"/>
      <c r="J29" s="198"/>
      <c r="K29" s="198"/>
      <c r="L29" s="199"/>
      <c r="M29" s="196"/>
      <c r="N29" s="198"/>
      <c r="O29" s="198"/>
      <c r="P29" s="198"/>
      <c r="Q29" s="198"/>
      <c r="R29" s="198"/>
      <c r="S29" s="198"/>
      <c r="T29" s="198"/>
      <c r="U29" s="198"/>
      <c r="V29" s="200"/>
      <c r="W29" s="201"/>
      <c r="X29" s="197"/>
      <c r="Y29" s="197"/>
      <c r="Z29" s="197"/>
      <c r="AA29" s="197"/>
      <c r="AB29" s="197"/>
      <c r="AC29" s="197"/>
      <c r="AD29" s="197"/>
      <c r="AE29" s="197"/>
      <c r="AF29" s="200"/>
      <c r="AG29" s="201"/>
      <c r="AH29" s="197"/>
      <c r="AI29" s="197"/>
      <c r="AJ29" s="197"/>
      <c r="AK29" s="197"/>
      <c r="AL29" s="197"/>
      <c r="AM29" s="197"/>
      <c r="AN29" s="197"/>
      <c r="AO29" s="197"/>
      <c r="AP29" s="200"/>
      <c r="AQ29" s="201"/>
      <c r="AR29" s="198"/>
      <c r="AS29" s="198"/>
      <c r="AT29" s="198"/>
      <c r="AU29" s="198"/>
      <c r="AV29" s="198"/>
      <c r="AW29" s="198"/>
      <c r="AX29" s="198"/>
      <c r="AY29" s="198"/>
      <c r="AZ29" s="199"/>
      <c r="BA29" s="55"/>
    </row>
    <row r="30" spans="1:53" s="10" customFormat="1" ht="22.5" customHeight="1" x14ac:dyDescent="0.2">
      <c r="A30" s="59" t="s">
        <v>50</v>
      </c>
      <c r="B30" s="60"/>
      <c r="C30" s="238"/>
      <c r="D30" s="239"/>
      <c r="E30" s="239"/>
      <c r="F30" s="239"/>
      <c r="G30" s="239"/>
      <c r="H30" s="239"/>
      <c r="I30" s="239"/>
      <c r="J30" s="239"/>
      <c r="K30" s="239"/>
      <c r="L30" s="240"/>
      <c r="M30" s="238"/>
      <c r="N30" s="239"/>
      <c r="O30" s="239"/>
      <c r="P30" s="239"/>
      <c r="Q30" s="239"/>
      <c r="R30" s="239"/>
      <c r="S30" s="239"/>
      <c r="T30" s="239"/>
      <c r="U30" s="239"/>
      <c r="V30" s="240"/>
      <c r="W30" s="241"/>
      <c r="X30" s="239"/>
      <c r="Y30" s="239"/>
      <c r="Z30" s="239"/>
      <c r="AA30" s="239"/>
      <c r="AB30" s="239"/>
      <c r="AC30" s="242"/>
      <c r="AD30" s="242"/>
      <c r="AE30" s="243"/>
      <c r="AF30" s="244"/>
      <c r="AG30" s="245"/>
      <c r="AH30" s="243"/>
      <c r="AI30" s="243"/>
      <c r="AJ30" s="243"/>
      <c r="AK30" s="243"/>
      <c r="AL30" s="243"/>
      <c r="AM30" s="243"/>
      <c r="AN30" s="243"/>
      <c r="AO30" s="243"/>
      <c r="AP30" s="244"/>
      <c r="AQ30" s="245"/>
      <c r="AR30" s="239"/>
      <c r="AS30" s="239"/>
      <c r="AT30" s="239"/>
      <c r="AU30" s="239"/>
      <c r="AV30" s="239"/>
      <c r="AW30" s="239"/>
      <c r="AX30" s="239"/>
      <c r="AY30" s="239"/>
      <c r="AZ30" s="240"/>
      <c r="BA30" s="55"/>
    </row>
    <row r="31" spans="1:53" ht="22.5" customHeight="1" x14ac:dyDescent="0.2">
      <c r="A31" s="57" t="s">
        <v>31</v>
      </c>
      <c r="B31" s="58" t="s">
        <v>121</v>
      </c>
      <c r="C31" s="246" t="s">
        <v>109</v>
      </c>
      <c r="D31" s="247"/>
      <c r="E31" s="247"/>
      <c r="F31" s="247"/>
      <c r="G31" s="247"/>
      <c r="H31" s="247"/>
      <c r="I31" s="247"/>
      <c r="J31" s="247"/>
      <c r="K31" s="247"/>
      <c r="L31" s="248"/>
      <c r="M31" s="246"/>
      <c r="N31" s="247"/>
      <c r="O31" s="247"/>
      <c r="P31" s="247"/>
      <c r="Q31" s="247"/>
      <c r="R31" s="247"/>
      <c r="S31" s="247"/>
      <c r="T31" s="247"/>
      <c r="U31" s="247"/>
      <c r="V31" s="248"/>
      <c r="W31" s="246"/>
      <c r="X31" s="247"/>
      <c r="Y31" s="247"/>
      <c r="Z31" s="247"/>
      <c r="AA31" s="247"/>
      <c r="AB31" s="247"/>
      <c r="AC31" s="247"/>
      <c r="AD31" s="247"/>
      <c r="AE31" s="247"/>
      <c r="AF31" s="248"/>
      <c r="AG31" s="246"/>
      <c r="AH31" s="247"/>
      <c r="AI31" s="247"/>
      <c r="AJ31" s="247"/>
      <c r="AK31" s="247"/>
      <c r="AL31" s="247"/>
      <c r="AM31" s="247"/>
      <c r="AN31" s="247"/>
      <c r="AO31" s="247"/>
      <c r="AP31" s="248"/>
      <c r="AQ31" s="246"/>
      <c r="AR31" s="247"/>
      <c r="AS31" s="247"/>
      <c r="AT31" s="247"/>
      <c r="AU31" s="247"/>
      <c r="AV31" s="247"/>
      <c r="AW31" s="247"/>
      <c r="AX31" s="247"/>
      <c r="AY31" s="247"/>
      <c r="AZ31" s="248"/>
      <c r="BA31" s="15"/>
    </row>
    <row r="32" spans="1:53" ht="22.5" customHeight="1" x14ac:dyDescent="0.2">
      <c r="A32" s="34" t="s">
        <v>1</v>
      </c>
      <c r="B32" s="40" t="s">
        <v>17</v>
      </c>
      <c r="C32" s="249">
        <v>1899</v>
      </c>
      <c r="D32" s="250"/>
      <c r="E32" s="250"/>
      <c r="F32" s="250"/>
      <c r="G32" s="250"/>
      <c r="H32" s="250"/>
      <c r="I32" s="250"/>
      <c r="J32" s="250"/>
      <c r="K32" s="250"/>
      <c r="L32" s="251"/>
      <c r="M32" s="249"/>
      <c r="N32" s="250"/>
      <c r="O32" s="250"/>
      <c r="P32" s="250"/>
      <c r="Q32" s="250"/>
      <c r="R32" s="250"/>
      <c r="S32" s="250"/>
      <c r="T32" s="250"/>
      <c r="U32" s="250"/>
      <c r="V32" s="251"/>
      <c r="W32" s="249"/>
      <c r="X32" s="250"/>
      <c r="Y32" s="250"/>
      <c r="Z32" s="250"/>
      <c r="AA32" s="250"/>
      <c r="AB32" s="250"/>
      <c r="AC32" s="250"/>
      <c r="AD32" s="250"/>
      <c r="AE32" s="250"/>
      <c r="AF32" s="251"/>
      <c r="AG32" s="249"/>
      <c r="AH32" s="250"/>
      <c r="AI32" s="250"/>
      <c r="AJ32" s="250"/>
      <c r="AK32" s="250"/>
      <c r="AL32" s="250"/>
      <c r="AM32" s="250"/>
      <c r="AN32" s="250"/>
      <c r="AO32" s="250"/>
      <c r="AP32" s="251"/>
      <c r="AQ32" s="249"/>
      <c r="AR32" s="250"/>
      <c r="AS32" s="250"/>
      <c r="AT32" s="250"/>
      <c r="AU32" s="250"/>
      <c r="AV32" s="250"/>
      <c r="AW32" s="250"/>
      <c r="AX32" s="250"/>
      <c r="AY32" s="250"/>
      <c r="AZ32" s="251"/>
      <c r="BA32" s="50"/>
    </row>
    <row r="33" spans="1:53" ht="22.5" customHeight="1" x14ac:dyDescent="0.2">
      <c r="A33" s="34" t="s">
        <v>88</v>
      </c>
      <c r="B33" s="40" t="s">
        <v>17</v>
      </c>
      <c r="C33" s="249">
        <v>1945</v>
      </c>
      <c r="D33" s="250"/>
      <c r="E33" s="250"/>
      <c r="F33" s="250"/>
      <c r="G33" s="250"/>
      <c r="H33" s="250"/>
      <c r="I33" s="250"/>
      <c r="J33" s="250"/>
      <c r="K33" s="250"/>
      <c r="L33" s="251"/>
      <c r="M33" s="249"/>
      <c r="N33" s="250"/>
      <c r="O33" s="250"/>
      <c r="P33" s="250"/>
      <c r="Q33" s="250"/>
      <c r="R33" s="250"/>
      <c r="S33" s="250"/>
      <c r="T33" s="250"/>
      <c r="U33" s="250"/>
      <c r="V33" s="251"/>
      <c r="W33" s="249"/>
      <c r="X33" s="250"/>
      <c r="Y33" s="250"/>
      <c r="Z33" s="250"/>
      <c r="AA33" s="250"/>
      <c r="AB33" s="250"/>
      <c r="AC33" s="250"/>
      <c r="AD33" s="250"/>
      <c r="AE33" s="250"/>
      <c r="AF33" s="251"/>
      <c r="AG33" s="249"/>
      <c r="AH33" s="250"/>
      <c r="AI33" s="250"/>
      <c r="AJ33" s="250"/>
      <c r="AK33" s="250"/>
      <c r="AL33" s="250"/>
      <c r="AM33" s="250"/>
      <c r="AN33" s="250"/>
      <c r="AO33" s="250"/>
      <c r="AP33" s="251"/>
      <c r="AQ33" s="249"/>
      <c r="AR33" s="250"/>
      <c r="AS33" s="250"/>
      <c r="AT33" s="250"/>
      <c r="AU33" s="250"/>
      <c r="AV33" s="250"/>
      <c r="AW33" s="250"/>
      <c r="AX33" s="250"/>
      <c r="AY33" s="250"/>
      <c r="AZ33" s="251"/>
      <c r="BA33" s="50"/>
    </row>
    <row r="34" spans="1:53" ht="22.5" customHeight="1" x14ac:dyDescent="0.2">
      <c r="A34" s="34" t="s">
        <v>13</v>
      </c>
      <c r="B34" s="40" t="s">
        <v>86</v>
      </c>
      <c r="C34" s="252">
        <v>0.22</v>
      </c>
      <c r="D34" s="253"/>
      <c r="E34" s="253"/>
      <c r="F34" s="253"/>
      <c r="G34" s="253"/>
      <c r="H34" s="253"/>
      <c r="I34" s="253"/>
      <c r="J34" s="253"/>
      <c r="K34" s="253"/>
      <c r="L34" s="254"/>
      <c r="M34" s="252"/>
      <c r="N34" s="253"/>
      <c r="O34" s="253"/>
      <c r="P34" s="253"/>
      <c r="Q34" s="253"/>
      <c r="R34" s="253"/>
      <c r="S34" s="253"/>
      <c r="T34" s="253"/>
      <c r="U34" s="253"/>
      <c r="V34" s="254"/>
      <c r="W34" s="252"/>
      <c r="X34" s="253"/>
      <c r="Y34" s="253"/>
      <c r="Z34" s="253"/>
      <c r="AA34" s="253"/>
      <c r="AB34" s="253"/>
      <c r="AC34" s="253"/>
      <c r="AD34" s="253"/>
      <c r="AE34" s="253"/>
      <c r="AF34" s="254"/>
      <c r="AG34" s="252"/>
      <c r="AH34" s="253"/>
      <c r="AI34" s="253"/>
      <c r="AJ34" s="253"/>
      <c r="AK34" s="253"/>
      <c r="AL34" s="253"/>
      <c r="AM34" s="253"/>
      <c r="AN34" s="253"/>
      <c r="AO34" s="253"/>
      <c r="AP34" s="254"/>
      <c r="AQ34" s="252"/>
      <c r="AR34" s="253"/>
      <c r="AS34" s="253"/>
      <c r="AT34" s="253"/>
      <c r="AU34" s="253"/>
      <c r="AV34" s="253"/>
      <c r="AW34" s="253"/>
      <c r="AX34" s="253"/>
      <c r="AY34" s="253"/>
      <c r="AZ34" s="254"/>
      <c r="BA34" s="51"/>
    </row>
    <row r="35" spans="1:53" ht="22.5" customHeight="1" x14ac:dyDescent="0.2">
      <c r="A35" s="34" t="s">
        <v>32</v>
      </c>
      <c r="B35" s="40" t="s">
        <v>20</v>
      </c>
      <c r="C35" s="255">
        <v>13.8</v>
      </c>
      <c r="D35" s="256"/>
      <c r="E35" s="256"/>
      <c r="F35" s="256"/>
      <c r="G35" s="256"/>
      <c r="H35" s="256"/>
      <c r="I35" s="256"/>
      <c r="J35" s="256"/>
      <c r="K35" s="256"/>
      <c r="L35" s="257"/>
      <c r="M35" s="255"/>
      <c r="N35" s="256"/>
      <c r="O35" s="256"/>
      <c r="P35" s="256"/>
      <c r="Q35" s="256"/>
      <c r="R35" s="256"/>
      <c r="S35" s="256"/>
      <c r="T35" s="256"/>
      <c r="U35" s="256"/>
      <c r="V35" s="257"/>
      <c r="W35" s="255"/>
      <c r="X35" s="256"/>
      <c r="Y35" s="256"/>
      <c r="Z35" s="256"/>
      <c r="AA35" s="256"/>
      <c r="AB35" s="256"/>
      <c r="AC35" s="256"/>
      <c r="AD35" s="256"/>
      <c r="AE35" s="256"/>
      <c r="AF35" s="257"/>
      <c r="AG35" s="255"/>
      <c r="AH35" s="256"/>
      <c r="AI35" s="256"/>
      <c r="AJ35" s="256"/>
      <c r="AK35" s="256"/>
      <c r="AL35" s="256"/>
      <c r="AM35" s="256"/>
      <c r="AN35" s="256"/>
      <c r="AO35" s="256"/>
      <c r="AP35" s="257"/>
      <c r="AQ35" s="255"/>
      <c r="AR35" s="256"/>
      <c r="AS35" s="256"/>
      <c r="AT35" s="256"/>
      <c r="AU35" s="256"/>
      <c r="AV35" s="256"/>
      <c r="AW35" s="256"/>
      <c r="AX35" s="256"/>
      <c r="AY35" s="256"/>
      <c r="AZ35" s="257"/>
      <c r="BA35" s="50"/>
    </row>
    <row r="36" spans="1:53" ht="22.5" customHeight="1" x14ac:dyDescent="0.2">
      <c r="A36" s="34" t="s">
        <v>23</v>
      </c>
      <c r="B36" s="40" t="s">
        <v>21</v>
      </c>
      <c r="C36" s="258">
        <v>120</v>
      </c>
      <c r="D36" s="259"/>
      <c r="E36" s="259"/>
      <c r="F36" s="259"/>
      <c r="G36" s="259"/>
      <c r="H36" s="259"/>
      <c r="I36" s="259"/>
      <c r="J36" s="259"/>
      <c r="K36" s="259"/>
      <c r="L36" s="260"/>
      <c r="M36" s="258"/>
      <c r="N36" s="259"/>
      <c r="O36" s="259"/>
      <c r="P36" s="259"/>
      <c r="Q36" s="259"/>
      <c r="R36" s="259"/>
      <c r="S36" s="259"/>
      <c r="T36" s="259"/>
      <c r="U36" s="259"/>
      <c r="V36" s="260"/>
      <c r="W36" s="258"/>
      <c r="X36" s="259"/>
      <c r="Y36" s="259"/>
      <c r="Z36" s="259"/>
      <c r="AA36" s="259"/>
      <c r="AB36" s="259"/>
      <c r="AC36" s="259"/>
      <c r="AD36" s="259"/>
      <c r="AE36" s="259"/>
      <c r="AF36" s="260"/>
      <c r="AG36" s="258"/>
      <c r="AH36" s="259"/>
      <c r="AI36" s="259"/>
      <c r="AJ36" s="259"/>
      <c r="AK36" s="259"/>
      <c r="AL36" s="259"/>
      <c r="AM36" s="259"/>
      <c r="AN36" s="259"/>
      <c r="AO36" s="259"/>
      <c r="AP36" s="260"/>
      <c r="AQ36" s="258"/>
      <c r="AR36" s="259"/>
      <c r="AS36" s="259"/>
      <c r="AT36" s="259"/>
      <c r="AU36" s="259"/>
      <c r="AV36" s="259"/>
      <c r="AW36" s="259"/>
      <c r="AX36" s="259"/>
      <c r="AY36" s="259"/>
      <c r="AZ36" s="260"/>
      <c r="BA36" s="50"/>
    </row>
    <row r="37" spans="1:53" ht="22.5" customHeight="1" x14ac:dyDescent="0.2">
      <c r="A37" s="35" t="s">
        <v>14</v>
      </c>
      <c r="B37" s="41" t="s">
        <v>122</v>
      </c>
      <c r="C37" s="241" t="s">
        <v>108</v>
      </c>
      <c r="D37" s="261"/>
      <c r="E37" s="261"/>
      <c r="F37" s="261"/>
      <c r="G37" s="261"/>
      <c r="H37" s="261"/>
      <c r="I37" s="261"/>
      <c r="J37" s="261"/>
      <c r="K37" s="261"/>
      <c r="L37" s="262"/>
      <c r="M37" s="241"/>
      <c r="N37" s="261"/>
      <c r="O37" s="261"/>
      <c r="P37" s="261"/>
      <c r="Q37" s="261"/>
      <c r="R37" s="261"/>
      <c r="S37" s="261"/>
      <c r="T37" s="261"/>
      <c r="U37" s="261"/>
      <c r="V37" s="262"/>
      <c r="W37" s="241"/>
      <c r="X37" s="261"/>
      <c r="Y37" s="261"/>
      <c r="Z37" s="261"/>
      <c r="AA37" s="261"/>
      <c r="AB37" s="261"/>
      <c r="AC37" s="261"/>
      <c r="AD37" s="261"/>
      <c r="AE37" s="261"/>
      <c r="AF37" s="262"/>
      <c r="AG37" s="241"/>
      <c r="AH37" s="261"/>
      <c r="AI37" s="261"/>
      <c r="AJ37" s="261"/>
      <c r="AK37" s="261"/>
      <c r="AL37" s="261"/>
      <c r="AM37" s="261"/>
      <c r="AN37" s="261"/>
      <c r="AO37" s="261"/>
      <c r="AP37" s="262"/>
      <c r="AQ37" s="241"/>
      <c r="AR37" s="261"/>
      <c r="AS37" s="261"/>
      <c r="AT37" s="261"/>
      <c r="AU37" s="261"/>
      <c r="AV37" s="261"/>
      <c r="AW37" s="261"/>
      <c r="AX37" s="261"/>
      <c r="AY37" s="261"/>
      <c r="AZ37" s="262"/>
      <c r="BA37" s="52"/>
    </row>
    <row r="38" spans="1:53" ht="22.5" customHeight="1" x14ac:dyDescent="0.2">
      <c r="A38" s="66"/>
      <c r="B38" s="67"/>
      <c r="C38" s="68"/>
      <c r="D38" s="68"/>
      <c r="E38" s="68"/>
      <c r="F38" s="68"/>
      <c r="G38" s="68"/>
      <c r="H38" s="68"/>
      <c r="I38" s="68"/>
      <c r="J38" s="68"/>
      <c r="K38" s="68"/>
      <c r="L38" s="68"/>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22"/>
    </row>
    <row r="39" spans="1:53" s="61" customFormat="1" ht="22.5" customHeight="1" x14ac:dyDescent="0.2">
      <c r="A39" s="314" t="s">
        <v>49</v>
      </c>
      <c r="B39" s="314"/>
      <c r="C39" s="314"/>
      <c r="D39" s="314"/>
      <c r="E39" s="314"/>
      <c r="F39" s="314"/>
      <c r="G39" s="314"/>
      <c r="H39" s="314"/>
      <c r="I39" s="314"/>
      <c r="J39" s="314"/>
      <c r="K39" s="314"/>
      <c r="L39" s="314"/>
      <c r="M39" s="65"/>
      <c r="BA39" s="62"/>
    </row>
    <row r="40" spans="1:53" s="61" customFormat="1" ht="22.5" customHeight="1" x14ac:dyDescent="0.2">
      <c r="A40" s="296" t="s">
        <v>65</v>
      </c>
      <c r="B40" s="296"/>
      <c r="C40" s="296"/>
      <c r="D40" s="296"/>
      <c r="E40" s="296"/>
      <c r="F40" s="296"/>
      <c r="G40" s="296"/>
      <c r="H40" s="296"/>
      <c r="I40" s="296"/>
      <c r="J40" s="296"/>
      <c r="K40" s="296"/>
      <c r="L40" s="296"/>
      <c r="M40" s="65"/>
      <c r="BA40" s="62"/>
    </row>
    <row r="41" spans="1:53" s="61" customFormat="1" ht="22.5" customHeight="1" x14ac:dyDescent="0.2">
      <c r="A41" s="296" t="s">
        <v>66</v>
      </c>
      <c r="B41" s="296"/>
      <c r="C41" s="296"/>
      <c r="D41" s="296"/>
      <c r="E41" s="296"/>
      <c r="F41" s="296"/>
      <c r="G41" s="296"/>
      <c r="H41" s="296"/>
      <c r="I41" s="296"/>
      <c r="J41" s="296"/>
      <c r="K41" s="296"/>
      <c r="L41" s="296"/>
      <c r="M41" s="65"/>
      <c r="BA41" s="62"/>
    </row>
    <row r="42" spans="1:53" s="61" customFormat="1" ht="22.5" customHeight="1" x14ac:dyDescent="0.2">
      <c r="A42" s="296" t="s">
        <v>67</v>
      </c>
      <c r="B42" s="296"/>
      <c r="C42" s="296"/>
      <c r="D42" s="296"/>
      <c r="E42" s="296"/>
      <c r="F42" s="296"/>
      <c r="G42" s="296"/>
      <c r="H42" s="296"/>
      <c r="I42" s="296"/>
      <c r="J42" s="296"/>
      <c r="K42" s="296"/>
      <c r="L42" s="296"/>
      <c r="M42" s="65"/>
      <c r="BA42" s="62"/>
    </row>
    <row r="43" spans="1:53" s="61" customFormat="1" ht="22.5" customHeight="1" x14ac:dyDescent="0.2">
      <c r="A43" s="296" t="s">
        <v>68</v>
      </c>
      <c r="B43" s="313"/>
      <c r="C43" s="313"/>
      <c r="D43" s="313"/>
      <c r="E43" s="313"/>
      <c r="F43" s="313"/>
      <c r="G43" s="313"/>
      <c r="H43" s="313"/>
      <c r="I43" s="313"/>
      <c r="J43" s="313"/>
      <c r="K43" s="313"/>
      <c r="L43" s="313"/>
      <c r="M43" s="65"/>
      <c r="BA43" s="62"/>
    </row>
    <row r="44" spans="1:53" s="61" customFormat="1" ht="22.5" customHeight="1" x14ac:dyDescent="0.2">
      <c r="A44" s="296" t="s">
        <v>69</v>
      </c>
      <c r="B44" s="296"/>
      <c r="C44" s="296"/>
      <c r="D44" s="296"/>
      <c r="E44" s="296"/>
      <c r="F44" s="296"/>
      <c r="G44" s="296"/>
      <c r="H44" s="296"/>
      <c r="I44" s="296"/>
      <c r="J44" s="296"/>
      <c r="K44" s="296"/>
      <c r="L44" s="296"/>
      <c r="M44" s="65"/>
      <c r="BA44" s="63"/>
    </row>
    <row r="45" spans="1:53" s="61" customFormat="1" ht="22.5" customHeight="1" x14ac:dyDescent="0.2">
      <c r="A45" s="296" t="s">
        <v>70</v>
      </c>
      <c r="B45" s="296"/>
      <c r="C45" s="296"/>
      <c r="D45" s="296"/>
      <c r="E45" s="296"/>
      <c r="F45" s="296"/>
      <c r="G45" s="296"/>
      <c r="H45" s="296"/>
      <c r="I45" s="296"/>
      <c r="J45" s="296"/>
      <c r="K45" s="296"/>
      <c r="L45" s="296"/>
      <c r="M45" s="65"/>
      <c r="BA45" s="63"/>
    </row>
    <row r="46" spans="1:53" s="61" customFormat="1" ht="22.5" customHeight="1" x14ac:dyDescent="0.2">
      <c r="A46" s="296" t="s">
        <v>71</v>
      </c>
      <c r="B46" s="296"/>
      <c r="C46" s="296"/>
      <c r="D46" s="296"/>
      <c r="E46" s="296"/>
      <c r="F46" s="296"/>
      <c r="G46" s="296"/>
      <c r="H46" s="296"/>
      <c r="I46" s="296"/>
      <c r="J46" s="296"/>
      <c r="K46" s="296"/>
      <c r="L46" s="296"/>
      <c r="M46" s="65"/>
      <c r="BA46" s="62"/>
    </row>
    <row r="47" spans="1:53" s="61" customFormat="1" ht="22.5" customHeight="1" x14ac:dyDescent="0.2">
      <c r="A47" s="296" t="s">
        <v>72</v>
      </c>
      <c r="B47" s="296"/>
      <c r="C47" s="296"/>
      <c r="D47" s="296"/>
      <c r="E47" s="296"/>
      <c r="F47" s="296"/>
      <c r="G47" s="296"/>
      <c r="H47" s="296"/>
      <c r="I47" s="296"/>
      <c r="J47" s="296"/>
      <c r="K47" s="296"/>
      <c r="L47" s="296"/>
      <c r="M47" s="65"/>
    </row>
    <row r="48" spans="1:53" s="61" customFormat="1" ht="22.5" customHeight="1" x14ac:dyDescent="0.2">
      <c r="A48" s="296" t="s">
        <v>73</v>
      </c>
      <c r="B48" s="296"/>
      <c r="C48" s="296"/>
      <c r="D48" s="296"/>
      <c r="E48" s="296"/>
      <c r="F48" s="296"/>
      <c r="G48" s="296"/>
      <c r="H48" s="296"/>
      <c r="I48" s="296"/>
      <c r="J48" s="296"/>
      <c r="K48" s="296"/>
      <c r="L48" s="296"/>
      <c r="M48" s="65"/>
    </row>
    <row r="49" spans="1:53" s="61" customFormat="1" ht="22.5" customHeight="1" x14ac:dyDescent="0.2">
      <c r="A49" s="296" t="s">
        <v>74</v>
      </c>
      <c r="B49" s="296"/>
      <c r="C49" s="296"/>
      <c r="D49" s="296"/>
      <c r="E49" s="296"/>
      <c r="F49" s="296"/>
      <c r="G49" s="296"/>
      <c r="H49" s="296"/>
      <c r="I49" s="296"/>
      <c r="J49" s="296"/>
      <c r="K49" s="296"/>
      <c r="L49" s="296"/>
      <c r="M49" s="65"/>
      <c r="BA49" s="64"/>
    </row>
    <row r="50" spans="1:53" ht="22.5" customHeight="1" x14ac:dyDescent="0.2">
      <c r="A50" s="28"/>
      <c r="B50" s="28"/>
      <c r="C50" s="46"/>
      <c r="D50" s="46"/>
      <c r="E50" s="46"/>
      <c r="F50" s="46"/>
      <c r="G50" s="46"/>
      <c r="H50" s="46"/>
      <c r="I50" s="46"/>
      <c r="J50" s="46"/>
      <c r="K50" s="46"/>
      <c r="L50" s="46"/>
      <c r="BA50" s="23"/>
    </row>
    <row r="86" spans="3:23" ht="22.5" customHeight="1" x14ac:dyDescent="0.2">
      <c r="C86" s="12"/>
      <c r="D86" s="12"/>
      <c r="H86" s="10"/>
      <c r="K86" s="14"/>
      <c r="O86" s="13"/>
      <c r="P86" s="13">
        <f>N86-O86</f>
        <v>0</v>
      </c>
      <c r="W86" s="24"/>
    </row>
    <row r="87" spans="3:23" ht="22.5" customHeight="1" x14ac:dyDescent="0.2">
      <c r="C87" s="12"/>
      <c r="D87" s="12"/>
      <c r="H87" s="10"/>
    </row>
    <row r="88" spans="3:23" ht="22.5" customHeight="1" x14ac:dyDescent="0.2">
      <c r="H88" s="10"/>
    </row>
    <row r="89" spans="3:23" ht="22.5" customHeight="1" x14ac:dyDescent="0.2">
      <c r="H89" s="10"/>
    </row>
    <row r="90" spans="3:23" ht="22.5" customHeight="1" x14ac:dyDescent="0.2">
      <c r="H90" s="10"/>
    </row>
    <row r="91" spans="3:23" ht="22.5" customHeight="1" x14ac:dyDescent="0.2">
      <c r="H91" s="10"/>
    </row>
    <row r="92" spans="3:23" ht="22.5" customHeight="1" x14ac:dyDescent="0.2">
      <c r="H92" s="10"/>
    </row>
    <row r="93" spans="3:23" ht="22.5" customHeight="1" x14ac:dyDescent="0.2">
      <c r="H93" s="10"/>
    </row>
    <row r="94" spans="3:23" ht="22.5" customHeight="1" x14ac:dyDescent="0.2">
      <c r="H94" s="10"/>
    </row>
    <row r="95" spans="3:23" ht="22.5" customHeight="1" x14ac:dyDescent="0.2">
      <c r="H95" s="10"/>
    </row>
    <row r="96" spans="3:23" ht="22.5" customHeight="1" x14ac:dyDescent="0.2">
      <c r="H96" s="10"/>
    </row>
    <row r="97" spans="8:8" ht="22.5" customHeight="1" x14ac:dyDescent="0.2">
      <c r="H97" s="10"/>
    </row>
    <row r="98" spans="8:8" ht="22.5" customHeight="1" x14ac:dyDescent="0.2">
      <c r="H98" s="10"/>
    </row>
    <row r="99" spans="8:8" ht="22.5" customHeight="1" x14ac:dyDescent="0.2">
      <c r="H99" s="10"/>
    </row>
    <row r="100" spans="8:8" ht="22.5" customHeight="1" x14ac:dyDescent="0.2">
      <c r="H100" s="10"/>
    </row>
  </sheetData>
  <mergeCells count="42">
    <mergeCell ref="A49:L49"/>
    <mergeCell ref="A40:L40"/>
    <mergeCell ref="A39:L39"/>
    <mergeCell ref="N2:P2"/>
    <mergeCell ref="R2:S2"/>
    <mergeCell ref="U2:V2"/>
    <mergeCell ref="A47:L47"/>
    <mergeCell ref="A48:L48"/>
    <mergeCell ref="AR2:AT2"/>
    <mergeCell ref="AV2:AW2"/>
    <mergeCell ref="A43:L43"/>
    <mergeCell ref="A44:L44"/>
    <mergeCell ref="A45:L45"/>
    <mergeCell ref="A46:L46"/>
    <mergeCell ref="AY2:AZ2"/>
    <mergeCell ref="X2:Z2"/>
    <mergeCell ref="AB2:AC2"/>
    <mergeCell ref="AE2:AF2"/>
    <mergeCell ref="AH2:AJ2"/>
    <mergeCell ref="AL2:AM2"/>
    <mergeCell ref="AO2:AP2"/>
    <mergeCell ref="D1:F1"/>
    <mergeCell ref="H1:I1"/>
    <mergeCell ref="K1:L1"/>
    <mergeCell ref="A1:B1"/>
    <mergeCell ref="A42:L42"/>
    <mergeCell ref="A41:L41"/>
    <mergeCell ref="D2:F2"/>
    <mergeCell ref="H2:I2"/>
    <mergeCell ref="K2:L2"/>
    <mergeCell ref="N1:P1"/>
    <mergeCell ref="R1:S1"/>
    <mergeCell ref="U1:V1"/>
    <mergeCell ref="X1:Z1"/>
    <mergeCell ref="AB1:AC1"/>
    <mergeCell ref="AE1:AF1"/>
    <mergeCell ref="AY1:AZ1"/>
    <mergeCell ref="AH1:AJ1"/>
    <mergeCell ref="AL1:AM1"/>
    <mergeCell ref="AO1:AP1"/>
    <mergeCell ref="AR1:AT1"/>
    <mergeCell ref="AV1:AW1"/>
  </mergeCells>
  <phoneticPr fontId="0" type="noConversion"/>
  <printOptions horizontalCentered="1"/>
  <pageMargins left="0.47" right="0.25" top="0.74" bottom="0.67" header="0.3" footer="0.3"/>
  <pageSetup scale="61" orientation="landscape" r:id="rId1"/>
  <headerFooter alignWithMargins="0">
    <oddHeader>&amp;C&amp;"Arial,Bold"&amp;16OSMRE Blast Log Evaluation Program (BLEP)</oddHeader>
    <oddFooter>&amp;L&amp;10BLEP Version 2.0&amp;R&amp;10Page &amp;P</oddFooter>
  </headerFooter>
  <colBreaks count="4" manualBreakCount="4">
    <brk id="12" max="1048575" man="1"/>
    <brk id="22" max="1048575" man="1"/>
    <brk id="32" max="1048575" man="1"/>
    <brk id="42" max="1048575" man="1"/>
  </colBreaks>
  <ignoredErrors>
    <ignoredError sqref="U2 AE2 AO2 AY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0">
    <tabColor rgb="FFFFC000"/>
  </sheetPr>
  <dimension ref="A1:P50"/>
  <sheetViews>
    <sheetView defaultGridColor="0" view="pageBreakPreview" colorId="22" zoomScale="85" zoomScaleNormal="50" zoomScaleSheetLayoutView="85" workbookViewId="0">
      <selection activeCell="I1" sqref="I1"/>
    </sheetView>
  </sheetViews>
  <sheetFormatPr defaultColWidth="9.77734375" defaultRowHeight="15" x14ac:dyDescent="0.2"/>
  <cols>
    <col min="1" max="16384" width="9.77734375" style="1"/>
  </cols>
  <sheetData>
    <row r="1" spans="1:16" ht="19.5" customHeight="1" x14ac:dyDescent="0.2">
      <c r="A1" s="8" t="s">
        <v>25</v>
      </c>
      <c r="B1" s="328" t="str">
        <f>'0. Data Input'!H1</f>
        <v>Enter Name</v>
      </c>
      <c r="C1" s="328"/>
      <c r="D1" s="328"/>
      <c r="E1" s="329" t="s">
        <v>35</v>
      </c>
      <c r="F1" s="329"/>
      <c r="G1" s="328" t="str">
        <f>'0. Data Input'!D1</f>
        <v>Enter Name</v>
      </c>
      <c r="H1" s="328"/>
      <c r="O1" s="281"/>
      <c r="P1" s="281"/>
    </row>
    <row r="2" spans="1:16" ht="19.5" customHeight="1" x14ac:dyDescent="0.2">
      <c r="A2" s="8" t="s">
        <v>26</v>
      </c>
      <c r="B2" s="326" t="str">
        <f>'0. Data Input'!H2</f>
        <v>Enter Number</v>
      </c>
      <c r="C2" s="326"/>
      <c r="D2" s="326"/>
      <c r="E2" s="329" t="s">
        <v>27</v>
      </c>
      <c r="F2" s="329"/>
      <c r="G2" s="333">
        <f>'0. Data Input'!K1</f>
        <v>36526</v>
      </c>
      <c r="H2" s="333"/>
      <c r="O2" s="281"/>
      <c r="P2" s="281"/>
    </row>
    <row r="3" spans="1:16" ht="19.5" customHeight="1" x14ac:dyDescent="0.2">
      <c r="A3" s="9" t="s">
        <v>34</v>
      </c>
      <c r="B3" s="326" t="str">
        <f>'0. Data Input'!D2</f>
        <v>Enter Name</v>
      </c>
      <c r="C3" s="326"/>
      <c r="D3" s="327"/>
      <c r="E3" s="9"/>
      <c r="F3" s="264" t="s">
        <v>113</v>
      </c>
      <c r="G3" s="327" t="str">
        <f>'0. Data Input'!K2</f>
        <v>Enter Name</v>
      </c>
      <c r="H3" s="327"/>
      <c r="O3" s="281"/>
      <c r="P3" s="281"/>
    </row>
    <row r="4" spans="1:16" ht="19.5" customHeight="1" x14ac:dyDescent="0.2">
      <c r="O4" s="281"/>
      <c r="P4" s="281"/>
    </row>
    <row r="5" spans="1:16" ht="19.5" customHeight="1" x14ac:dyDescent="0.2">
      <c r="O5" s="281"/>
      <c r="P5" s="281"/>
    </row>
    <row r="6" spans="1:16" ht="19.5" customHeight="1" x14ac:dyDescent="0.2">
      <c r="O6" s="281"/>
      <c r="P6" s="281"/>
    </row>
    <row r="7" spans="1:16" ht="19.5" customHeight="1" x14ac:dyDescent="0.2">
      <c r="O7" s="281"/>
      <c r="P7" s="281"/>
    </row>
    <row r="8" spans="1:16" ht="19.5" customHeight="1" x14ac:dyDescent="0.2">
      <c r="O8" s="281"/>
      <c r="P8" s="281"/>
    </row>
    <row r="9" spans="1:16" ht="19.5" customHeight="1" x14ac:dyDescent="0.2">
      <c r="O9" s="281"/>
      <c r="P9" s="281"/>
    </row>
    <row r="10" spans="1:16" ht="19.5" customHeight="1" x14ac:dyDescent="0.2">
      <c r="O10" s="281"/>
      <c r="P10" s="281"/>
    </row>
    <row r="11" spans="1:16" ht="19.5" customHeight="1" x14ac:dyDescent="0.2">
      <c r="O11" s="281"/>
      <c r="P11" s="281"/>
    </row>
    <row r="12" spans="1:16" ht="19.5" customHeight="1" x14ac:dyDescent="0.2">
      <c r="O12" s="281"/>
      <c r="P12" s="281"/>
    </row>
    <row r="13" spans="1:16" ht="19.5" customHeight="1" x14ac:dyDescent="0.2">
      <c r="O13" s="281"/>
      <c r="P13" s="281"/>
    </row>
    <row r="14" spans="1:16" ht="19.5" customHeight="1" x14ac:dyDescent="0.2">
      <c r="O14" s="281"/>
      <c r="P14" s="281"/>
    </row>
    <row r="15" spans="1:16" ht="19.5" customHeight="1" x14ac:dyDescent="0.2">
      <c r="O15" s="281"/>
      <c r="P15" s="281"/>
    </row>
    <row r="16" spans="1:16" ht="19.5" customHeight="1" x14ac:dyDescent="0.2">
      <c r="O16" s="281"/>
      <c r="P16" s="281"/>
    </row>
    <row r="17" spans="10:16" ht="19.5" customHeight="1" x14ac:dyDescent="0.2">
      <c r="O17" s="281"/>
      <c r="P17" s="281"/>
    </row>
    <row r="18" spans="10:16" ht="19.5" customHeight="1" x14ac:dyDescent="0.2">
      <c r="O18" s="281"/>
      <c r="P18" s="281"/>
    </row>
    <row r="19" spans="10:16" ht="19.5" customHeight="1" x14ac:dyDescent="0.2">
      <c r="O19" s="281"/>
      <c r="P19" s="281"/>
    </row>
    <row r="20" spans="10:16" ht="19.5" customHeight="1" x14ac:dyDescent="0.2">
      <c r="J20" s="275"/>
      <c r="O20" s="281"/>
      <c r="P20" s="281"/>
    </row>
    <row r="21" spans="10:16" ht="19.5" customHeight="1" x14ac:dyDescent="0.2">
      <c r="O21" s="281"/>
      <c r="P21" s="281"/>
    </row>
    <row r="22" spans="10:16" ht="19.5" customHeight="1" x14ac:dyDescent="0.2">
      <c r="O22" s="281"/>
      <c r="P22" s="281"/>
    </row>
    <row r="23" spans="10:16" ht="19.5" customHeight="1" x14ac:dyDescent="0.2">
      <c r="O23" s="281"/>
      <c r="P23" s="281"/>
    </row>
    <row r="24" spans="10:16" ht="19.5" customHeight="1" x14ac:dyDescent="0.2">
      <c r="O24" s="281"/>
      <c r="P24" s="281"/>
    </row>
    <row r="25" spans="10:16" ht="19.5" customHeight="1" x14ac:dyDescent="0.2">
      <c r="O25" s="281"/>
      <c r="P25" s="281"/>
    </row>
    <row r="26" spans="10:16" ht="19.5" customHeight="1" x14ac:dyDescent="0.2">
      <c r="O26" s="281"/>
      <c r="P26" s="281"/>
    </row>
    <row r="27" spans="10:16" ht="19.5" customHeight="1" x14ac:dyDescent="0.2">
      <c r="O27" s="281"/>
      <c r="P27" s="281"/>
    </row>
    <row r="28" spans="10:16" ht="19.5" customHeight="1" x14ac:dyDescent="0.2">
      <c r="O28" s="281"/>
      <c r="P28" s="281"/>
    </row>
    <row r="29" spans="10:16" ht="19.5" customHeight="1" x14ac:dyDescent="0.2">
      <c r="O29" s="281"/>
      <c r="P29" s="281"/>
    </row>
    <row r="30" spans="10:16" ht="19.5" customHeight="1" x14ac:dyDescent="0.2">
      <c r="O30" s="281"/>
      <c r="P30" s="281"/>
    </row>
    <row r="31" spans="10:16" ht="19.5" customHeight="1" x14ac:dyDescent="0.2">
      <c r="O31" s="281"/>
      <c r="P31" s="281" t="s">
        <v>63</v>
      </c>
    </row>
    <row r="32" spans="10:16" ht="19.5" customHeight="1" x14ac:dyDescent="0.2">
      <c r="O32" s="281"/>
      <c r="P32" s="281" t="s">
        <v>63</v>
      </c>
    </row>
    <row r="33" spans="1:16" ht="19.5" customHeight="1" x14ac:dyDescent="0.2">
      <c r="A33" s="325" t="str">
        <f>"Note:  Data points that plot above the Upper Bound PPV line are problematic.  If the reported values are accurate, the cross checked data points will hide the reported data points.  This blast event data was collected intermittently between:  "&amp;TEXT(MIN(DATE),"mm/dd/yyyy")&amp;" and "&amp;TEXT(MAX(DATE),"mm/dd/yyyy")&amp;"."</f>
        <v>Note:  Data points that plot above the Upper Bound PPV line are problematic.  If the reported values are accurate, the cross checked data points will hide the reported data points.  This blast event data was collected intermittently between:  01/06/2015 and 01/06/2015.</v>
      </c>
      <c r="B33" s="325"/>
      <c r="C33" s="325"/>
      <c r="D33" s="325"/>
      <c r="E33" s="325"/>
      <c r="F33" s="325"/>
      <c r="G33" s="325"/>
      <c r="H33" s="325"/>
      <c r="O33" s="281"/>
      <c r="P33" s="281" t="s">
        <v>63</v>
      </c>
    </row>
    <row r="34" spans="1:16" ht="19.5" customHeight="1" x14ac:dyDescent="0.2">
      <c r="A34" s="325"/>
      <c r="B34" s="325"/>
      <c r="C34" s="325"/>
      <c r="D34" s="325"/>
      <c r="E34" s="325"/>
      <c r="F34" s="325"/>
      <c r="G34" s="325"/>
      <c r="H34" s="325"/>
      <c r="O34" s="281"/>
      <c r="P34" s="281" t="s">
        <v>63</v>
      </c>
    </row>
    <row r="35" spans="1:16" ht="19.5" customHeight="1" x14ac:dyDescent="0.2">
      <c r="A35" s="325"/>
      <c r="B35" s="325"/>
      <c r="C35" s="325"/>
      <c r="D35" s="325"/>
      <c r="E35" s="325"/>
      <c r="F35" s="325"/>
      <c r="G35" s="325"/>
      <c r="H35" s="325"/>
      <c r="O35" s="281"/>
      <c r="P35" s="281" t="s">
        <v>63</v>
      </c>
    </row>
    <row r="36" spans="1:16" ht="19.5" customHeight="1" x14ac:dyDescent="0.2">
      <c r="O36" s="281"/>
      <c r="P36" s="281" t="s">
        <v>63</v>
      </c>
    </row>
    <row r="37" spans="1:16" ht="19.5" customHeight="1" x14ac:dyDescent="0.2">
      <c r="O37" s="281"/>
      <c r="P37" s="281" t="s">
        <v>63</v>
      </c>
    </row>
    <row r="38" spans="1:16" ht="19.5" customHeight="1" x14ac:dyDescent="0.2">
      <c r="O38" s="281"/>
      <c r="P38" s="281" t="s">
        <v>63</v>
      </c>
    </row>
    <row r="39" spans="1:16" ht="19.5" customHeight="1" x14ac:dyDescent="0.2">
      <c r="O39" s="281"/>
      <c r="P39" s="281" t="s">
        <v>63</v>
      </c>
    </row>
    <row r="40" spans="1:16" ht="19.5" customHeight="1" x14ac:dyDescent="0.2">
      <c r="O40" s="281"/>
      <c r="P40" s="281" t="s">
        <v>63</v>
      </c>
    </row>
    <row r="41" spans="1:16" ht="19.5" customHeight="1" x14ac:dyDescent="0.2">
      <c r="O41" s="281"/>
      <c r="P41" s="281" t="s">
        <v>63</v>
      </c>
    </row>
    <row r="42" spans="1:16" ht="19.5" customHeight="1" x14ac:dyDescent="0.2">
      <c r="O42" s="281"/>
      <c r="P42" s="281" t="s">
        <v>63</v>
      </c>
    </row>
    <row r="43" spans="1:16" ht="19.5" customHeight="1" x14ac:dyDescent="0.2">
      <c r="O43" s="281"/>
      <c r="P43" s="281" t="s">
        <v>63</v>
      </c>
    </row>
    <row r="44" spans="1:16" ht="19.5" customHeight="1" x14ac:dyDescent="0.2">
      <c r="O44" s="281"/>
      <c r="P44" s="281" t="s">
        <v>63</v>
      </c>
    </row>
    <row r="45" spans="1:16" ht="19.5" customHeight="1" x14ac:dyDescent="0.2">
      <c r="O45" s="281"/>
      <c r="P45" s="281" t="s">
        <v>63</v>
      </c>
    </row>
    <row r="46" spans="1:16" ht="19.5" customHeight="1" x14ac:dyDescent="0.2">
      <c r="O46" s="281"/>
      <c r="P46" s="281" t="s">
        <v>63</v>
      </c>
    </row>
    <row r="47" spans="1:16" ht="19.5" customHeight="1" x14ac:dyDescent="0.2">
      <c r="O47" s="281"/>
      <c r="P47" s="281" t="s">
        <v>63</v>
      </c>
    </row>
    <row r="48" spans="1:16" ht="19.5" customHeight="1" x14ac:dyDescent="0.2">
      <c r="O48" s="281"/>
      <c r="P48" s="281" t="s">
        <v>63</v>
      </c>
    </row>
    <row r="49" spans="15:16" ht="19.5" customHeight="1" x14ac:dyDescent="0.2">
      <c r="O49" s="281"/>
      <c r="P49" s="281" t="s">
        <v>63</v>
      </c>
    </row>
    <row r="50" spans="15:16" ht="19.5" customHeight="1" x14ac:dyDescent="0.2">
      <c r="O50" s="281"/>
      <c r="P50" s="281" t="s">
        <v>63</v>
      </c>
    </row>
  </sheetData>
  <mergeCells count="9">
    <mergeCell ref="A33:H35"/>
    <mergeCell ref="G3:H3"/>
    <mergeCell ref="B1:D1"/>
    <mergeCell ref="E1:F1"/>
    <mergeCell ref="G1:H1"/>
    <mergeCell ref="B2:D2"/>
    <mergeCell ref="E2:F2"/>
    <mergeCell ref="G2:H2"/>
    <mergeCell ref="B3:D3"/>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rowBreaks count="1" manualBreakCount="1">
    <brk id="64" max="65535" man="1"/>
  </rowBreaks>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tabColor rgb="FFFFC000"/>
  </sheetPr>
  <dimension ref="A1:J50"/>
  <sheetViews>
    <sheetView defaultGridColor="0" view="pageBreakPreview" colorId="22" zoomScale="85" zoomScaleNormal="50" zoomScaleSheetLayoutView="85" workbookViewId="0">
      <selection activeCell="I1" sqref="I1"/>
    </sheetView>
  </sheetViews>
  <sheetFormatPr defaultColWidth="9.77734375" defaultRowHeight="15" x14ac:dyDescent="0.2"/>
  <cols>
    <col min="1" max="16384" width="9.77734375" style="1"/>
  </cols>
  <sheetData>
    <row r="1" spans="1:8" ht="19.5" customHeight="1" x14ac:dyDescent="0.2">
      <c r="A1" s="8" t="s">
        <v>25</v>
      </c>
      <c r="B1" s="328" t="str">
        <f>'0. Data Input'!H1</f>
        <v>Enter Name</v>
      </c>
      <c r="C1" s="328"/>
      <c r="D1" s="328"/>
      <c r="E1" s="329" t="s">
        <v>35</v>
      </c>
      <c r="F1" s="329"/>
      <c r="G1" s="328" t="str">
        <f>'0. Data Input'!D1</f>
        <v>Enter Name</v>
      </c>
      <c r="H1" s="328"/>
    </row>
    <row r="2" spans="1:8" ht="19.5" customHeight="1" x14ac:dyDescent="0.2">
      <c r="A2" s="8" t="s">
        <v>26</v>
      </c>
      <c r="B2" s="326" t="str">
        <f>'0. Data Input'!H2</f>
        <v>Enter Number</v>
      </c>
      <c r="C2" s="326"/>
      <c r="D2" s="326"/>
      <c r="E2" s="329" t="s">
        <v>27</v>
      </c>
      <c r="F2" s="329"/>
      <c r="G2" s="330">
        <f>'0. Data Input'!K1</f>
        <v>36526</v>
      </c>
      <c r="H2" s="330"/>
    </row>
    <row r="3" spans="1:8" ht="19.5" customHeight="1" x14ac:dyDescent="0.2">
      <c r="A3" s="9" t="s">
        <v>34</v>
      </c>
      <c r="B3" s="326" t="str">
        <f>'0. Data Input'!D2</f>
        <v>Enter Name</v>
      </c>
      <c r="C3" s="326"/>
      <c r="D3" s="327"/>
      <c r="E3" s="9"/>
      <c r="F3" s="7" t="s">
        <v>113</v>
      </c>
      <c r="G3" s="327" t="str">
        <f>'0. Data Input'!K2</f>
        <v>Enter Name</v>
      </c>
      <c r="H3" s="327"/>
    </row>
    <row r="4" spans="1:8" ht="19.5" customHeight="1" x14ac:dyDescent="0.2"/>
    <row r="5" spans="1:8" ht="19.5" customHeight="1" x14ac:dyDescent="0.2"/>
    <row r="6" spans="1:8" ht="19.5" customHeight="1" x14ac:dyDescent="0.2"/>
    <row r="7" spans="1:8" ht="19.5" customHeight="1" x14ac:dyDescent="0.2"/>
    <row r="8" spans="1:8" ht="19.5" customHeight="1" x14ac:dyDescent="0.2"/>
    <row r="9" spans="1:8" ht="19.5" customHeight="1" x14ac:dyDescent="0.2"/>
    <row r="10" spans="1:8" ht="19.5" customHeight="1" x14ac:dyDescent="0.2"/>
    <row r="11" spans="1:8" ht="19.5" customHeight="1" x14ac:dyDescent="0.2"/>
    <row r="12" spans="1:8" ht="19.5" customHeight="1" x14ac:dyDescent="0.2"/>
    <row r="13" spans="1:8" ht="19.5" customHeight="1" x14ac:dyDescent="0.2"/>
    <row r="14" spans="1:8" ht="19.5" customHeight="1" x14ac:dyDescent="0.2"/>
    <row r="15" spans="1:8" ht="19.5" customHeight="1" x14ac:dyDescent="0.2"/>
    <row r="16" spans="1:8" ht="19.5" customHeight="1" x14ac:dyDescent="0.2"/>
    <row r="17" spans="10:10" ht="19.5" customHeight="1" x14ac:dyDescent="0.2"/>
    <row r="18" spans="10:10" ht="19.5" customHeight="1" x14ac:dyDescent="0.2"/>
    <row r="19" spans="10:10" ht="19.5" customHeight="1" x14ac:dyDescent="0.2"/>
    <row r="20" spans="10:10" ht="19.5" customHeight="1" x14ac:dyDescent="0.2"/>
    <row r="21" spans="10:10" ht="19.5" customHeight="1" x14ac:dyDescent="0.2"/>
    <row r="22" spans="10:10" ht="19.5" customHeight="1" x14ac:dyDescent="0.2"/>
    <row r="23" spans="10:10" ht="19.5" customHeight="1" x14ac:dyDescent="0.2"/>
    <row r="24" spans="10:10" ht="19.5" customHeight="1" x14ac:dyDescent="0.2">
      <c r="J24" s="275"/>
    </row>
    <row r="25" spans="10:10" ht="19.5" customHeight="1" x14ac:dyDescent="0.2"/>
    <row r="26" spans="10:10" ht="19.5" customHeight="1" x14ac:dyDescent="0.2"/>
    <row r="27" spans="10:10" ht="19.5" customHeight="1" x14ac:dyDescent="0.2"/>
    <row r="28" spans="10:10" ht="19.5" customHeight="1" x14ac:dyDescent="0.2"/>
    <row r="29" spans="10:10" ht="19.5" customHeight="1" x14ac:dyDescent="0.2"/>
    <row r="30" spans="10:10" ht="19.5" customHeight="1" x14ac:dyDescent="0.2"/>
    <row r="31" spans="10:10" ht="19.5" customHeight="1" x14ac:dyDescent="0.2"/>
    <row r="32" spans="10:10" ht="19.5" customHeight="1" x14ac:dyDescent="0.2"/>
    <row r="33" spans="1:8" ht="19.5" customHeight="1" x14ac:dyDescent="0.2">
      <c r="A33" s="325" t="str">
        <f>"Note:  Data points that plot above the compliance lines are problematic.  This blast event data was collected intermittently between:  "&amp;TEXT(MIN(DATE),"mm/dd/yyyy")&amp;" and "&amp;TEXT(MAX(DATE),"mm/dd/yyyy")&amp;"."</f>
        <v>Note:  Data points that plot above the compliance lines are problematic.  This blast event data was collected intermittently between:  01/06/2015 and 01/06/2015.</v>
      </c>
      <c r="B33" s="325"/>
      <c r="C33" s="325"/>
      <c r="D33" s="325"/>
      <c r="E33" s="325"/>
      <c r="F33" s="325"/>
      <c r="G33" s="325"/>
      <c r="H33" s="325"/>
    </row>
    <row r="34" spans="1:8" ht="19.5" customHeight="1" x14ac:dyDescent="0.2">
      <c r="A34" s="325"/>
      <c r="B34" s="325"/>
      <c r="C34" s="325"/>
      <c r="D34" s="325"/>
      <c r="E34" s="325"/>
      <c r="F34" s="325"/>
      <c r="G34" s="325"/>
      <c r="H34" s="325"/>
    </row>
    <row r="35" spans="1:8" ht="19.5" customHeight="1" x14ac:dyDescent="0.2">
      <c r="A35" s="325"/>
      <c r="B35" s="325"/>
      <c r="C35" s="325"/>
      <c r="D35" s="325"/>
      <c r="E35" s="325"/>
      <c r="F35" s="325"/>
      <c r="G35" s="325"/>
      <c r="H35" s="325"/>
    </row>
    <row r="36" spans="1:8" s="4" customFormat="1" ht="19.5" customHeight="1" x14ac:dyDescent="0.2"/>
    <row r="37" spans="1:8" s="4" customFormat="1" ht="19.5" customHeight="1" x14ac:dyDescent="0.2"/>
    <row r="38" spans="1:8" s="4" customFormat="1" ht="19.5" customHeight="1" x14ac:dyDescent="0.2"/>
    <row r="39" spans="1:8" s="4" customFormat="1" ht="19.5" customHeight="1" x14ac:dyDescent="0.2"/>
    <row r="40" spans="1:8" s="4" customFormat="1" ht="19.5" customHeight="1" x14ac:dyDescent="0.2"/>
    <row r="41" spans="1:8" s="4" customFormat="1" ht="19.5" customHeight="1" x14ac:dyDescent="0.2"/>
    <row r="42" spans="1:8" s="4" customFormat="1" ht="19.5" customHeight="1" x14ac:dyDescent="0.2"/>
    <row r="43" spans="1:8" s="4" customFormat="1" ht="19.5" customHeight="1" x14ac:dyDescent="0.2"/>
    <row r="44" spans="1:8" s="4" customFormat="1" ht="19.5" customHeight="1" x14ac:dyDescent="0.2"/>
    <row r="45" spans="1:8" s="4" customFormat="1" ht="19.5" customHeight="1" x14ac:dyDescent="0.2"/>
    <row r="46" spans="1:8" s="4" customFormat="1" ht="19.5" customHeight="1" x14ac:dyDescent="0.2"/>
    <row r="47" spans="1:8" s="4" customFormat="1" ht="19.5" customHeight="1" x14ac:dyDescent="0.2"/>
    <row r="48" spans="1:8" ht="19.5" customHeight="1" x14ac:dyDescent="0.2"/>
    <row r="49" ht="19.5" customHeight="1" x14ac:dyDescent="0.2"/>
    <row r="50" ht="19.5" customHeight="1" x14ac:dyDescent="0.2"/>
  </sheetData>
  <mergeCells count="9">
    <mergeCell ref="A33:H35"/>
    <mergeCell ref="G3:H3"/>
    <mergeCell ref="B1:D1"/>
    <mergeCell ref="E1:F1"/>
    <mergeCell ref="G1:H1"/>
    <mergeCell ref="B2:D2"/>
    <mergeCell ref="E2:F2"/>
    <mergeCell ref="G2:H2"/>
    <mergeCell ref="B3:D3"/>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rowBreaks count="1" manualBreakCount="1">
    <brk id="64" max="65535" man="1"/>
  </rowBreaks>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tabColor rgb="FFFFC000"/>
  </sheetPr>
  <dimension ref="A1:K51"/>
  <sheetViews>
    <sheetView defaultGridColor="0" view="pageBreakPreview" colorId="22" zoomScale="85" zoomScaleNormal="50" zoomScaleSheetLayoutView="85" workbookViewId="0">
      <selection activeCell="I1" sqref="I1"/>
    </sheetView>
  </sheetViews>
  <sheetFormatPr defaultColWidth="9.77734375" defaultRowHeight="15" x14ac:dyDescent="0.2"/>
  <cols>
    <col min="1" max="16384" width="9.77734375" style="1"/>
  </cols>
  <sheetData>
    <row r="1" spans="1:8" ht="19.5" customHeight="1" x14ac:dyDescent="0.2">
      <c r="A1" s="8" t="s">
        <v>25</v>
      </c>
      <c r="B1" s="328" t="str">
        <f>'0. Data Input'!H1</f>
        <v>Enter Name</v>
      </c>
      <c r="C1" s="328"/>
      <c r="D1" s="328"/>
      <c r="E1" s="329" t="s">
        <v>35</v>
      </c>
      <c r="F1" s="329"/>
      <c r="G1" s="328" t="str">
        <f>'0. Data Input'!D1</f>
        <v>Enter Name</v>
      </c>
      <c r="H1" s="328"/>
    </row>
    <row r="2" spans="1:8" ht="19.5" customHeight="1" x14ac:dyDescent="0.2">
      <c r="A2" s="8" t="s">
        <v>26</v>
      </c>
      <c r="B2" s="326" t="str">
        <f>'0. Data Input'!H2</f>
        <v>Enter Number</v>
      </c>
      <c r="C2" s="326"/>
      <c r="D2" s="326"/>
      <c r="E2" s="329" t="s">
        <v>27</v>
      </c>
      <c r="F2" s="329"/>
      <c r="G2" s="330">
        <f>'0. Data Input'!K1</f>
        <v>36526</v>
      </c>
      <c r="H2" s="330"/>
    </row>
    <row r="3" spans="1:8" ht="19.5" customHeight="1" x14ac:dyDescent="0.2">
      <c r="A3" s="9" t="s">
        <v>34</v>
      </c>
      <c r="B3" s="326" t="str">
        <f>'0. Data Input'!D2</f>
        <v>Enter Name</v>
      </c>
      <c r="C3" s="326"/>
      <c r="D3" s="327"/>
      <c r="E3" s="9"/>
      <c r="F3" s="7" t="s">
        <v>113</v>
      </c>
      <c r="G3" s="327" t="str">
        <f>'0. Data Input'!K2</f>
        <v>Enter Name</v>
      </c>
      <c r="H3" s="327"/>
    </row>
    <row r="4" spans="1:8" ht="19.5" customHeight="1" x14ac:dyDescent="0.2"/>
    <row r="5" spans="1:8" ht="19.5" customHeight="1" x14ac:dyDescent="0.2"/>
    <row r="6" spans="1:8" ht="19.5" customHeight="1" x14ac:dyDescent="0.2"/>
    <row r="7" spans="1:8" ht="19.5" customHeight="1" x14ac:dyDescent="0.2"/>
    <row r="8" spans="1:8" ht="19.5" customHeight="1" x14ac:dyDescent="0.2"/>
    <row r="9" spans="1:8" ht="19.5" customHeight="1" x14ac:dyDescent="0.2"/>
    <row r="10" spans="1:8" ht="19.5" customHeight="1" x14ac:dyDescent="0.2"/>
    <row r="11" spans="1:8" ht="19.5" customHeight="1" x14ac:dyDescent="0.2"/>
    <row r="12" spans="1:8" ht="19.5" customHeight="1" x14ac:dyDescent="0.2"/>
    <row r="13" spans="1:8" ht="19.5" customHeight="1" x14ac:dyDescent="0.2"/>
    <row r="14" spans="1:8" ht="19.5" customHeight="1" x14ac:dyDescent="0.2"/>
    <row r="15" spans="1:8" ht="19.5" customHeight="1" x14ac:dyDescent="0.2"/>
    <row r="16" spans="1:8" ht="19.5" customHeight="1" x14ac:dyDescent="0.2"/>
    <row r="17" spans="11:11" ht="19.5" customHeight="1" x14ac:dyDescent="0.2"/>
    <row r="18" spans="11:11" ht="19.5" customHeight="1" x14ac:dyDescent="0.2"/>
    <row r="19" spans="11:11" ht="19.5" customHeight="1" x14ac:dyDescent="0.2"/>
    <row r="20" spans="11:11" ht="19.5" customHeight="1" x14ac:dyDescent="0.2"/>
    <row r="21" spans="11:11" ht="19.5" customHeight="1" x14ac:dyDescent="0.2"/>
    <row r="22" spans="11:11" ht="19.5" customHeight="1" x14ac:dyDescent="0.2"/>
    <row r="23" spans="11:11" ht="19.5" customHeight="1" x14ac:dyDescent="0.2"/>
    <row r="24" spans="11:11" ht="19.5" customHeight="1" x14ac:dyDescent="0.2"/>
    <row r="25" spans="11:11" ht="19.5" customHeight="1" x14ac:dyDescent="0.2"/>
    <row r="26" spans="11:11" ht="19.5" customHeight="1" x14ac:dyDescent="0.2"/>
    <row r="27" spans="11:11" ht="19.5" customHeight="1" x14ac:dyDescent="0.2"/>
    <row r="28" spans="11:11" ht="19.5" customHeight="1" x14ac:dyDescent="0.2"/>
    <row r="29" spans="11:11" ht="19.5" customHeight="1" x14ac:dyDescent="0.2"/>
    <row r="30" spans="11:11" ht="19.5" customHeight="1" x14ac:dyDescent="0.2">
      <c r="K30" s="275"/>
    </row>
    <row r="31" spans="11:11" ht="19.5" customHeight="1" x14ac:dyDescent="0.2"/>
    <row r="32" spans="11:11" ht="19.5" customHeight="1" x14ac:dyDescent="0.2"/>
    <row r="33" spans="1:8" ht="19.5" customHeight="1" x14ac:dyDescent="0.2">
      <c r="A33" s="325" t="str">
        <f>"Note:  Compliance is based on 30 CFR 816.67 and a 2 Hz microphone.  Reference lines are based on USBM RI 8485.  Cross checked data points will hide accurate reported data points.  This blast event data was collected intermittently between:  "&amp;TEXT(MIN(DATE),"mm/dd/yyyy")&amp;" and "&amp;TEXT(MAX(DATE),"mm/dd/yyyy")&amp;"."</f>
        <v>Note:  Compliance is based on 30 CFR 816.67 and a 2 Hz microphone.  Reference lines are based on USBM RI 8485.  Cross checked data points will hide accurate reported data points.  This blast event data was collected intermittently between:  01/06/2015 and 01/06/2015.</v>
      </c>
      <c r="B33" s="325"/>
      <c r="C33" s="325"/>
      <c r="D33" s="325"/>
      <c r="E33" s="325"/>
      <c r="F33" s="325"/>
      <c r="G33" s="325"/>
      <c r="H33" s="325"/>
    </row>
    <row r="34" spans="1:8" ht="19.5" customHeight="1" x14ac:dyDescent="0.2">
      <c r="A34" s="325"/>
      <c r="B34" s="325"/>
      <c r="C34" s="325"/>
      <c r="D34" s="325"/>
      <c r="E34" s="325"/>
      <c r="F34" s="325"/>
      <c r="G34" s="325"/>
      <c r="H34" s="325"/>
    </row>
    <row r="35" spans="1:8" ht="19.5" customHeight="1" x14ac:dyDescent="0.2">
      <c r="A35" s="325"/>
      <c r="B35" s="325"/>
      <c r="C35" s="325"/>
      <c r="D35" s="325"/>
      <c r="E35" s="325"/>
      <c r="F35" s="325"/>
      <c r="G35" s="325"/>
      <c r="H35" s="325"/>
    </row>
    <row r="36" spans="1:8" ht="19.5" customHeight="1" x14ac:dyDescent="0.2"/>
    <row r="37" spans="1:8" ht="19.5" customHeight="1" x14ac:dyDescent="0.2"/>
    <row r="38" spans="1:8" ht="19.5" customHeight="1" x14ac:dyDescent="0.2"/>
    <row r="39" spans="1:8" ht="19.5" customHeight="1" x14ac:dyDescent="0.2"/>
    <row r="40" spans="1:8" ht="19.5" customHeight="1" x14ac:dyDescent="0.2"/>
    <row r="41" spans="1:8" ht="19.5" customHeight="1" x14ac:dyDescent="0.2"/>
    <row r="42" spans="1:8" ht="19.5" customHeight="1" x14ac:dyDescent="0.2"/>
    <row r="43" spans="1:8" ht="19.5" customHeight="1" x14ac:dyDescent="0.2"/>
    <row r="44" spans="1:8" ht="19.5" customHeight="1" x14ac:dyDescent="0.2"/>
    <row r="45" spans="1:8" ht="19.5" customHeight="1" x14ac:dyDescent="0.2"/>
    <row r="46" spans="1:8" ht="19.5" customHeight="1" x14ac:dyDescent="0.2"/>
    <row r="47" spans="1:8" ht="19.5" customHeight="1" x14ac:dyDescent="0.2"/>
    <row r="48" spans="1:8" ht="19.5" customHeight="1" x14ac:dyDescent="0.2"/>
    <row r="49" ht="19.5" customHeight="1" x14ac:dyDescent="0.2"/>
    <row r="50" ht="19.5" customHeight="1" x14ac:dyDescent="0.2"/>
    <row r="51" ht="19.5" customHeight="1" x14ac:dyDescent="0.2"/>
  </sheetData>
  <mergeCells count="9">
    <mergeCell ref="A33:H35"/>
    <mergeCell ref="B3:D3"/>
    <mergeCell ref="G3:H3"/>
    <mergeCell ref="B1:D1"/>
    <mergeCell ref="E1:F1"/>
    <mergeCell ref="G1:H1"/>
    <mergeCell ref="B2:D2"/>
    <mergeCell ref="E2:F2"/>
    <mergeCell ref="G2:H2"/>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4">
    <tabColor rgb="FFFF0000"/>
    <pageSetUpPr fitToPage="1"/>
  </sheetPr>
  <dimension ref="A1:BA59"/>
  <sheetViews>
    <sheetView defaultGridColor="0" view="pageBreakPreview" colorId="22" zoomScale="67" zoomScaleNormal="71" zoomScaleSheetLayoutView="67" workbookViewId="0">
      <pane xSplit="2" ySplit="3" topLeftCell="C4" activePane="bottomRight" state="frozen"/>
      <selection pane="topRight" activeCell="C1" sqref="C1"/>
      <selection pane="bottomLeft" activeCell="A4" sqref="A4"/>
      <selection pane="bottomRight"/>
    </sheetView>
  </sheetViews>
  <sheetFormatPr defaultColWidth="9.77734375" defaultRowHeight="21.75" customHeight="1" x14ac:dyDescent="0.2"/>
  <cols>
    <col min="1" max="1" width="47" style="83" bestFit="1" customWidth="1"/>
    <col min="2" max="2" width="9.77734375" style="70" customWidth="1"/>
    <col min="3" max="52" width="12.77734375" style="20" customWidth="1"/>
    <col min="53" max="16384" width="9.77734375" style="20"/>
  </cols>
  <sheetData>
    <row r="1" spans="1:53" s="69" customFormat="1" ht="21.75" customHeight="1" x14ac:dyDescent="0.2">
      <c r="A1" s="265" t="s">
        <v>100</v>
      </c>
      <c r="B1" s="139" t="s">
        <v>24</v>
      </c>
      <c r="C1" s="148" t="s">
        <v>25</v>
      </c>
      <c r="D1" s="341" t="str">
        <f>'0. Data Input'!H1</f>
        <v>Enter Name</v>
      </c>
      <c r="E1" s="342"/>
      <c r="F1" s="342"/>
      <c r="G1" s="92" t="s">
        <v>26</v>
      </c>
      <c r="H1" s="343" t="str">
        <f>'0. Data Input'!H2</f>
        <v>Enter Number</v>
      </c>
      <c r="I1" s="342"/>
      <c r="J1" s="93" t="s">
        <v>27</v>
      </c>
      <c r="K1" s="344">
        <f>'0. Data Input'!K1</f>
        <v>36526</v>
      </c>
      <c r="L1" s="345"/>
      <c r="M1" s="148" t="s">
        <v>25</v>
      </c>
      <c r="N1" s="341" t="str">
        <f>'0. Data Input'!H1</f>
        <v>Enter Name</v>
      </c>
      <c r="O1" s="342"/>
      <c r="P1" s="342"/>
      <c r="Q1" s="92" t="s">
        <v>26</v>
      </c>
      <c r="R1" s="343" t="str">
        <f>'0. Data Input'!H2</f>
        <v>Enter Number</v>
      </c>
      <c r="S1" s="342"/>
      <c r="T1" s="93" t="s">
        <v>27</v>
      </c>
      <c r="U1" s="344">
        <f>'0. Data Input'!K1</f>
        <v>36526</v>
      </c>
      <c r="V1" s="345"/>
      <c r="W1" s="148" t="s">
        <v>25</v>
      </c>
      <c r="X1" s="341" t="str">
        <f>'0. Data Input'!H1</f>
        <v>Enter Name</v>
      </c>
      <c r="Y1" s="342"/>
      <c r="Z1" s="342"/>
      <c r="AA1" s="92" t="s">
        <v>26</v>
      </c>
      <c r="AB1" s="343" t="str">
        <f>'0. Data Input'!H2</f>
        <v>Enter Number</v>
      </c>
      <c r="AC1" s="342"/>
      <c r="AD1" s="93" t="s">
        <v>27</v>
      </c>
      <c r="AE1" s="344">
        <f>'0. Data Input'!K1</f>
        <v>36526</v>
      </c>
      <c r="AF1" s="345"/>
      <c r="AG1" s="148" t="s">
        <v>25</v>
      </c>
      <c r="AH1" s="341" t="str">
        <f>'0. Data Input'!H1</f>
        <v>Enter Name</v>
      </c>
      <c r="AI1" s="342"/>
      <c r="AJ1" s="342"/>
      <c r="AK1" s="92" t="s">
        <v>26</v>
      </c>
      <c r="AL1" s="343" t="str">
        <f>'0. Data Input'!H2</f>
        <v>Enter Number</v>
      </c>
      <c r="AM1" s="342"/>
      <c r="AN1" s="93" t="s">
        <v>27</v>
      </c>
      <c r="AO1" s="344">
        <f>'0. Data Input'!K1</f>
        <v>36526</v>
      </c>
      <c r="AP1" s="345"/>
      <c r="AQ1" s="148" t="s">
        <v>25</v>
      </c>
      <c r="AR1" s="341" t="str">
        <f>'0. Data Input'!H1</f>
        <v>Enter Name</v>
      </c>
      <c r="AS1" s="342"/>
      <c r="AT1" s="342"/>
      <c r="AU1" s="92" t="s">
        <v>26</v>
      </c>
      <c r="AV1" s="343" t="str">
        <f>'0. Data Input'!H2</f>
        <v>Enter Number</v>
      </c>
      <c r="AW1" s="342"/>
      <c r="AX1" s="93" t="s">
        <v>27</v>
      </c>
      <c r="AY1" s="344">
        <f>'0. Data Input'!K1</f>
        <v>36526</v>
      </c>
      <c r="AZ1" s="345"/>
      <c r="BA1" s="84"/>
    </row>
    <row r="2" spans="1:53" ht="21.75" customHeight="1" x14ac:dyDescent="0.2">
      <c r="A2" s="131" t="s">
        <v>28</v>
      </c>
      <c r="B2" s="140" t="s">
        <v>22</v>
      </c>
      <c r="C2" s="149">
        <v>1</v>
      </c>
      <c r="D2" s="71">
        <v>2</v>
      </c>
      <c r="E2" s="72">
        <v>3</v>
      </c>
      <c r="F2" s="71">
        <v>4</v>
      </c>
      <c r="G2" s="71">
        <v>5</v>
      </c>
      <c r="H2" s="71">
        <v>6</v>
      </c>
      <c r="I2" s="71">
        <v>7</v>
      </c>
      <c r="J2" s="71">
        <v>8</v>
      </c>
      <c r="K2" s="71">
        <v>9</v>
      </c>
      <c r="L2" s="94">
        <v>10</v>
      </c>
      <c r="M2" s="149">
        <v>11</v>
      </c>
      <c r="N2" s="71">
        <v>12</v>
      </c>
      <c r="O2" s="71">
        <v>13</v>
      </c>
      <c r="P2" s="71">
        <v>14</v>
      </c>
      <c r="Q2" s="71">
        <v>15</v>
      </c>
      <c r="R2" s="71">
        <v>16</v>
      </c>
      <c r="S2" s="71">
        <v>17</v>
      </c>
      <c r="T2" s="71">
        <v>18</v>
      </c>
      <c r="U2" s="71">
        <v>19</v>
      </c>
      <c r="V2" s="94">
        <v>20</v>
      </c>
      <c r="W2" s="149">
        <v>21</v>
      </c>
      <c r="X2" s="71">
        <v>22</v>
      </c>
      <c r="Y2" s="71">
        <v>23</v>
      </c>
      <c r="Z2" s="71">
        <v>24</v>
      </c>
      <c r="AA2" s="71">
        <v>25</v>
      </c>
      <c r="AB2" s="71">
        <v>26</v>
      </c>
      <c r="AC2" s="71">
        <v>27</v>
      </c>
      <c r="AD2" s="71">
        <v>28</v>
      </c>
      <c r="AE2" s="71">
        <v>29</v>
      </c>
      <c r="AF2" s="94">
        <v>30</v>
      </c>
      <c r="AG2" s="149">
        <v>31</v>
      </c>
      <c r="AH2" s="71">
        <v>32</v>
      </c>
      <c r="AI2" s="71">
        <v>33</v>
      </c>
      <c r="AJ2" s="71">
        <v>34</v>
      </c>
      <c r="AK2" s="71">
        <v>35</v>
      </c>
      <c r="AL2" s="71">
        <v>36</v>
      </c>
      <c r="AM2" s="71">
        <v>37</v>
      </c>
      <c r="AN2" s="71">
        <v>38</v>
      </c>
      <c r="AO2" s="71">
        <v>39</v>
      </c>
      <c r="AP2" s="94">
        <v>40</v>
      </c>
      <c r="AQ2" s="149">
        <v>41</v>
      </c>
      <c r="AR2" s="71">
        <v>42</v>
      </c>
      <c r="AS2" s="71">
        <v>43</v>
      </c>
      <c r="AT2" s="71">
        <v>44</v>
      </c>
      <c r="AU2" s="71">
        <v>45</v>
      </c>
      <c r="AV2" s="71">
        <v>46</v>
      </c>
      <c r="AW2" s="71">
        <v>47</v>
      </c>
      <c r="AX2" s="71">
        <v>48</v>
      </c>
      <c r="AY2" s="71">
        <v>49</v>
      </c>
      <c r="AZ2" s="94">
        <v>50</v>
      </c>
      <c r="BA2" s="85"/>
    </row>
    <row r="3" spans="1:53" s="73" customFormat="1" ht="21.75" customHeight="1" x14ac:dyDescent="0.2">
      <c r="A3" s="132" t="s">
        <v>37</v>
      </c>
      <c r="B3" s="141" t="s">
        <v>30</v>
      </c>
      <c r="C3" s="150">
        <f>'0. Data Input'!C4</f>
        <v>42010</v>
      </c>
      <c r="D3" s="105">
        <f>'0. Data Input'!D4</f>
        <v>0</v>
      </c>
      <c r="E3" s="105">
        <f>'0. Data Input'!E4</f>
        <v>0</v>
      </c>
      <c r="F3" s="105">
        <f>'0. Data Input'!F4</f>
        <v>0</v>
      </c>
      <c r="G3" s="105">
        <f>'0. Data Input'!G4</f>
        <v>0</v>
      </c>
      <c r="H3" s="105">
        <f>'0. Data Input'!H4</f>
        <v>0</v>
      </c>
      <c r="I3" s="105">
        <f>'0. Data Input'!I4</f>
        <v>0</v>
      </c>
      <c r="J3" s="105">
        <f>'0. Data Input'!J4</f>
        <v>0</v>
      </c>
      <c r="K3" s="105">
        <f>'0. Data Input'!K4</f>
        <v>0</v>
      </c>
      <c r="L3" s="106">
        <f>'0. Data Input'!L4</f>
        <v>0</v>
      </c>
      <c r="M3" s="150">
        <f>'0. Data Input'!M4</f>
        <v>0</v>
      </c>
      <c r="N3" s="105">
        <f>'0. Data Input'!N4</f>
        <v>0</v>
      </c>
      <c r="O3" s="105">
        <f>'0. Data Input'!O4</f>
        <v>0</v>
      </c>
      <c r="P3" s="105">
        <f>'0. Data Input'!P4</f>
        <v>0</v>
      </c>
      <c r="Q3" s="105">
        <f>'0. Data Input'!Q4</f>
        <v>0</v>
      </c>
      <c r="R3" s="105">
        <f>'0. Data Input'!R4</f>
        <v>0</v>
      </c>
      <c r="S3" s="105">
        <f>'0. Data Input'!S4</f>
        <v>0</v>
      </c>
      <c r="T3" s="105">
        <f>'0. Data Input'!T4</f>
        <v>0</v>
      </c>
      <c r="U3" s="105">
        <f>'0. Data Input'!U4</f>
        <v>0</v>
      </c>
      <c r="V3" s="106">
        <f>'0. Data Input'!V4</f>
        <v>0</v>
      </c>
      <c r="W3" s="150">
        <f>'0. Data Input'!W4</f>
        <v>0</v>
      </c>
      <c r="X3" s="105">
        <f>'0. Data Input'!X4</f>
        <v>0</v>
      </c>
      <c r="Y3" s="105">
        <f>'0. Data Input'!Y4</f>
        <v>0</v>
      </c>
      <c r="Z3" s="105">
        <f>'0. Data Input'!Z4</f>
        <v>0</v>
      </c>
      <c r="AA3" s="105">
        <f>'0. Data Input'!AA4</f>
        <v>0</v>
      </c>
      <c r="AB3" s="105">
        <f>'0. Data Input'!AB4</f>
        <v>0</v>
      </c>
      <c r="AC3" s="105">
        <f>'0. Data Input'!AC4</f>
        <v>0</v>
      </c>
      <c r="AD3" s="105">
        <f>'0. Data Input'!AD4</f>
        <v>0</v>
      </c>
      <c r="AE3" s="105">
        <f>'0. Data Input'!AE4</f>
        <v>0</v>
      </c>
      <c r="AF3" s="106">
        <f>'0. Data Input'!AF4</f>
        <v>0</v>
      </c>
      <c r="AG3" s="150">
        <f>'0. Data Input'!AG4</f>
        <v>0</v>
      </c>
      <c r="AH3" s="105">
        <f>'0. Data Input'!AH4</f>
        <v>0</v>
      </c>
      <c r="AI3" s="105">
        <f>'0. Data Input'!AI4</f>
        <v>0</v>
      </c>
      <c r="AJ3" s="105">
        <f>'0. Data Input'!AJ4</f>
        <v>0</v>
      </c>
      <c r="AK3" s="105">
        <f>'0. Data Input'!AK4</f>
        <v>0</v>
      </c>
      <c r="AL3" s="105">
        <f>'0. Data Input'!AL4</f>
        <v>0</v>
      </c>
      <c r="AM3" s="105">
        <f>'0. Data Input'!AM4</f>
        <v>0</v>
      </c>
      <c r="AN3" s="105">
        <f>'0. Data Input'!AN4</f>
        <v>0</v>
      </c>
      <c r="AO3" s="105">
        <f>'0. Data Input'!AO4</f>
        <v>0</v>
      </c>
      <c r="AP3" s="106">
        <f>'0. Data Input'!AP4</f>
        <v>0</v>
      </c>
      <c r="AQ3" s="150">
        <f>'0. Data Input'!AQ4</f>
        <v>0</v>
      </c>
      <c r="AR3" s="105">
        <f>'0. Data Input'!AR4</f>
        <v>0</v>
      </c>
      <c r="AS3" s="105">
        <f>'0. Data Input'!AS4</f>
        <v>0</v>
      </c>
      <c r="AT3" s="105">
        <f>'0. Data Input'!AT4</f>
        <v>0</v>
      </c>
      <c r="AU3" s="105">
        <f>'0. Data Input'!AU4</f>
        <v>0</v>
      </c>
      <c r="AV3" s="105">
        <f>'0. Data Input'!AV4</f>
        <v>0</v>
      </c>
      <c r="AW3" s="105">
        <f>'0. Data Input'!AW4</f>
        <v>0</v>
      </c>
      <c r="AX3" s="105">
        <f>'0. Data Input'!AX4</f>
        <v>0</v>
      </c>
      <c r="AY3" s="105">
        <f>'0. Data Input'!AY4</f>
        <v>0</v>
      </c>
      <c r="AZ3" s="106">
        <f>'0. Data Input'!AZ4</f>
        <v>0</v>
      </c>
      <c r="BA3" s="86"/>
    </row>
    <row r="4" spans="1:53" ht="21.75" customHeight="1" x14ac:dyDescent="0.2">
      <c r="A4" s="133" t="s">
        <v>98</v>
      </c>
      <c r="B4" s="142"/>
      <c r="C4" s="151"/>
      <c r="D4" s="107"/>
      <c r="E4" s="107"/>
      <c r="F4" s="107"/>
      <c r="G4" s="107"/>
      <c r="H4" s="107"/>
      <c r="I4" s="107"/>
      <c r="J4" s="107"/>
      <c r="K4" s="107"/>
      <c r="L4" s="108"/>
      <c r="M4" s="151"/>
      <c r="N4" s="107"/>
      <c r="O4" s="107"/>
      <c r="P4" s="107"/>
      <c r="Q4" s="107"/>
      <c r="R4" s="107"/>
      <c r="S4" s="107"/>
      <c r="T4" s="107"/>
      <c r="U4" s="107"/>
      <c r="V4" s="108"/>
      <c r="W4" s="151"/>
      <c r="X4" s="107"/>
      <c r="Y4" s="107"/>
      <c r="Z4" s="107"/>
      <c r="AA4" s="107"/>
      <c r="AB4" s="107"/>
      <c r="AC4" s="107"/>
      <c r="AD4" s="107"/>
      <c r="AE4" s="107"/>
      <c r="AF4" s="108"/>
      <c r="AG4" s="151"/>
      <c r="AH4" s="107"/>
      <c r="AI4" s="107"/>
      <c r="AJ4" s="107"/>
      <c r="AK4" s="107"/>
      <c r="AL4" s="107"/>
      <c r="AM4" s="107"/>
      <c r="AN4" s="107"/>
      <c r="AO4" s="107"/>
      <c r="AP4" s="108"/>
      <c r="AQ4" s="151"/>
      <c r="AR4" s="107"/>
      <c r="AS4" s="107"/>
      <c r="AT4" s="107"/>
      <c r="AU4" s="107"/>
      <c r="AV4" s="107"/>
      <c r="AW4" s="107"/>
      <c r="AX4" s="107"/>
      <c r="AY4" s="107"/>
      <c r="AZ4" s="108"/>
      <c r="BA4" s="85"/>
    </row>
    <row r="5" spans="1:53" s="75" customFormat="1" ht="21.75" customHeight="1" x14ac:dyDescent="0.2">
      <c r="A5" s="134" t="s">
        <v>38</v>
      </c>
      <c r="B5" s="140" t="s">
        <v>36</v>
      </c>
      <c r="C5" s="152">
        <f>IF(OR('0. Data Input'!C10="",'0. Data Input'!C11="",'0. Data Input'!C12=""),NA(),('0. Data Input'!C10*'0. Data Input'!C11*'0. Data Input'!C12)/27)</f>
        <v>633.33333333333337</v>
      </c>
      <c r="D5" s="74" t="e">
        <f>IF(OR('0. Data Input'!D10="",'0. Data Input'!D11="",'0. Data Input'!D12=""),NA(),('0. Data Input'!D10*'0. Data Input'!D11*'0. Data Input'!D12)/27)</f>
        <v>#N/A</v>
      </c>
      <c r="E5" s="74" t="e">
        <f>IF(OR('0. Data Input'!E10="",'0. Data Input'!E11="",'0. Data Input'!E12=""),NA(),('0. Data Input'!E10*'0. Data Input'!E11*'0. Data Input'!E12)/27)</f>
        <v>#N/A</v>
      </c>
      <c r="F5" s="74" t="e">
        <f>IF(OR('0. Data Input'!F10="",'0. Data Input'!F11="",'0. Data Input'!F12=""),NA(),('0. Data Input'!F10*'0. Data Input'!F11*'0. Data Input'!F12)/27)</f>
        <v>#N/A</v>
      </c>
      <c r="G5" s="74" t="e">
        <f>IF(OR('0. Data Input'!G10="",'0. Data Input'!G11="",'0. Data Input'!G12=""),NA(),('0. Data Input'!G10*'0. Data Input'!G11*'0. Data Input'!G12)/27)</f>
        <v>#N/A</v>
      </c>
      <c r="H5" s="74" t="e">
        <f>IF(OR('0. Data Input'!H10="",'0. Data Input'!H11="",'0. Data Input'!H12=""),NA(),('0. Data Input'!H10*'0. Data Input'!H11*'0. Data Input'!H12)/27)</f>
        <v>#N/A</v>
      </c>
      <c r="I5" s="74" t="e">
        <f>IF(OR('0. Data Input'!I10="",'0. Data Input'!I11="",'0. Data Input'!I12=""),NA(),('0. Data Input'!I10*'0. Data Input'!I11*'0. Data Input'!I12)/27)</f>
        <v>#N/A</v>
      </c>
      <c r="J5" s="74" t="e">
        <f>IF(OR('0. Data Input'!J10="",'0. Data Input'!J11="",'0. Data Input'!J12=""),NA(),('0. Data Input'!J10*'0. Data Input'!J11*'0. Data Input'!J12)/27)</f>
        <v>#N/A</v>
      </c>
      <c r="K5" s="74" t="e">
        <f>IF(OR('0. Data Input'!K10="",'0. Data Input'!K11="",'0. Data Input'!K12=""),NA(),('0. Data Input'!K10*'0. Data Input'!K11*'0. Data Input'!K12)/27)</f>
        <v>#N/A</v>
      </c>
      <c r="L5" s="95" t="e">
        <f>IF(OR('0. Data Input'!L10="",'0. Data Input'!L11="",'0. Data Input'!L12=""),NA(),('0. Data Input'!L10*'0. Data Input'!L11*'0. Data Input'!L12)/27)</f>
        <v>#N/A</v>
      </c>
      <c r="M5" s="152" t="e">
        <f>IF(OR('0. Data Input'!M10="",'0. Data Input'!M11="",'0. Data Input'!M12=""),NA(),('0. Data Input'!M10*'0. Data Input'!M11*'0. Data Input'!M12)/27)</f>
        <v>#N/A</v>
      </c>
      <c r="N5" s="74" t="e">
        <f>IF(OR('0. Data Input'!N10="",'0. Data Input'!N11="",'0. Data Input'!N12=""),NA(),('0. Data Input'!N10*'0. Data Input'!N11*'0. Data Input'!N12)/27)</f>
        <v>#N/A</v>
      </c>
      <c r="O5" s="74" t="e">
        <f>IF(OR('0. Data Input'!O10="",'0. Data Input'!O11="",'0. Data Input'!O12=""),NA(),('0. Data Input'!O10*'0. Data Input'!O11*'0. Data Input'!O12)/27)</f>
        <v>#N/A</v>
      </c>
      <c r="P5" s="74" t="e">
        <f>IF(OR('0. Data Input'!P10="",'0. Data Input'!P11="",'0. Data Input'!P12=""),NA(),('0. Data Input'!P10*'0. Data Input'!P11*'0. Data Input'!P12)/27)</f>
        <v>#N/A</v>
      </c>
      <c r="Q5" s="74" t="e">
        <f>IF(OR('0. Data Input'!Q10="",'0. Data Input'!Q11="",'0. Data Input'!Q12=""),NA(),('0. Data Input'!Q10*'0. Data Input'!Q11*'0. Data Input'!Q12)/27)</f>
        <v>#N/A</v>
      </c>
      <c r="R5" s="74" t="e">
        <f>IF(OR('0. Data Input'!R10="",'0. Data Input'!R11="",'0. Data Input'!R12=""),NA(),('0. Data Input'!R10*'0. Data Input'!R11*'0. Data Input'!R12)/27)</f>
        <v>#N/A</v>
      </c>
      <c r="S5" s="74" t="e">
        <f>IF(OR('0. Data Input'!S10="",'0. Data Input'!S11="",'0. Data Input'!S12=""),NA(),('0. Data Input'!S10*'0. Data Input'!S11*'0. Data Input'!S12)/27)</f>
        <v>#N/A</v>
      </c>
      <c r="T5" s="74" t="e">
        <f>IF(OR('0. Data Input'!T10="",'0. Data Input'!T11="",'0. Data Input'!T12=""),NA(),('0. Data Input'!T10*'0. Data Input'!T11*'0. Data Input'!T12)/27)</f>
        <v>#N/A</v>
      </c>
      <c r="U5" s="74" t="e">
        <f>IF(OR('0. Data Input'!U10="",'0. Data Input'!U11="",'0. Data Input'!U12=""),NA(),('0. Data Input'!U10*'0. Data Input'!U11*'0. Data Input'!U12)/27)</f>
        <v>#N/A</v>
      </c>
      <c r="V5" s="95" t="e">
        <f>IF(OR('0. Data Input'!V10="",'0. Data Input'!V11="",'0. Data Input'!V12=""),NA(),('0. Data Input'!V10*'0. Data Input'!V11*'0. Data Input'!V12)/27)</f>
        <v>#N/A</v>
      </c>
      <c r="W5" s="152" t="e">
        <f>IF(OR('0. Data Input'!W10="",'0. Data Input'!W11="",'0. Data Input'!W12=""),NA(),('0. Data Input'!W10*'0. Data Input'!W11*'0. Data Input'!W12)/27)</f>
        <v>#N/A</v>
      </c>
      <c r="X5" s="74" t="e">
        <f>IF(OR('0. Data Input'!X10="",'0. Data Input'!X11="",'0. Data Input'!X12=""),NA(),('0. Data Input'!X10*'0. Data Input'!X11*'0. Data Input'!X12)/27)</f>
        <v>#N/A</v>
      </c>
      <c r="Y5" s="74" t="e">
        <f>IF(OR('0. Data Input'!Y10="",'0. Data Input'!Y11="",'0. Data Input'!Y12=""),NA(),('0. Data Input'!Y10*'0. Data Input'!Y11*'0. Data Input'!Y12)/27)</f>
        <v>#N/A</v>
      </c>
      <c r="Z5" s="74" t="e">
        <f>IF(OR('0. Data Input'!Z10="",'0. Data Input'!Z11="",'0. Data Input'!Z12=""),NA(),('0. Data Input'!Z10*'0. Data Input'!Z11*'0. Data Input'!Z12)/27)</f>
        <v>#N/A</v>
      </c>
      <c r="AA5" s="74" t="e">
        <f>IF(OR('0. Data Input'!AA10="",'0. Data Input'!AA11="",'0. Data Input'!AA12=""),NA(),('0. Data Input'!AA10*'0. Data Input'!AA11*'0. Data Input'!AA12)/27)</f>
        <v>#N/A</v>
      </c>
      <c r="AB5" s="74" t="e">
        <f>IF(OR('0. Data Input'!AB10="",'0. Data Input'!AB11="",'0. Data Input'!AB12=""),NA(),('0. Data Input'!AB10*'0. Data Input'!AB11*'0. Data Input'!AB12)/27)</f>
        <v>#N/A</v>
      </c>
      <c r="AC5" s="74" t="e">
        <f>IF(OR('0. Data Input'!AC10="",'0. Data Input'!AC11="",'0. Data Input'!AC12=""),NA(),('0. Data Input'!AC10*'0. Data Input'!AC11*'0. Data Input'!AC12)/27)</f>
        <v>#N/A</v>
      </c>
      <c r="AD5" s="74" t="e">
        <f>IF(OR('0. Data Input'!AD10="",'0. Data Input'!AD11="",'0. Data Input'!AD12=""),NA(),('0. Data Input'!AD10*'0. Data Input'!AD11*'0. Data Input'!AD12)/27)</f>
        <v>#N/A</v>
      </c>
      <c r="AE5" s="74" t="e">
        <f>IF(OR('0. Data Input'!AE10="",'0. Data Input'!AE11="",'0. Data Input'!AE12=""),NA(),('0. Data Input'!AE10*'0. Data Input'!AE11*'0. Data Input'!AE12)/27)</f>
        <v>#N/A</v>
      </c>
      <c r="AF5" s="95" t="e">
        <f>IF(OR('0. Data Input'!AF10="",'0. Data Input'!AF11="",'0. Data Input'!AF12=""),NA(),('0. Data Input'!AF10*'0. Data Input'!AF11*'0. Data Input'!AF12)/27)</f>
        <v>#N/A</v>
      </c>
      <c r="AG5" s="152" t="e">
        <f>IF(OR('0. Data Input'!AG10="",'0. Data Input'!AG11="",'0. Data Input'!AG12=""),NA(),('0. Data Input'!AG10*'0. Data Input'!AG11*'0. Data Input'!AG12)/27)</f>
        <v>#N/A</v>
      </c>
      <c r="AH5" s="74" t="e">
        <f>IF(OR('0. Data Input'!AH10="",'0. Data Input'!AH11="",'0. Data Input'!AH12=""),NA(),('0. Data Input'!AH10*'0. Data Input'!AH11*'0. Data Input'!AH12)/27)</f>
        <v>#N/A</v>
      </c>
      <c r="AI5" s="74" t="e">
        <f>IF(OR('0. Data Input'!AI10="",'0. Data Input'!AI11="",'0. Data Input'!AI12=""),NA(),('0. Data Input'!AI10*'0. Data Input'!AI11*'0. Data Input'!AI12)/27)</f>
        <v>#N/A</v>
      </c>
      <c r="AJ5" s="74" t="e">
        <f>IF(OR('0. Data Input'!AJ10="",'0. Data Input'!AJ11="",'0. Data Input'!AJ12=""),NA(),('0. Data Input'!AJ10*'0. Data Input'!AJ11*'0. Data Input'!AJ12)/27)</f>
        <v>#N/A</v>
      </c>
      <c r="AK5" s="74" t="e">
        <f>IF(OR('0. Data Input'!AK10="",'0. Data Input'!AK11="",'0. Data Input'!AK12=""),NA(),('0. Data Input'!AK10*'0. Data Input'!AK11*'0. Data Input'!AK12)/27)</f>
        <v>#N/A</v>
      </c>
      <c r="AL5" s="74" t="e">
        <f>IF(OR('0. Data Input'!AL10="",'0. Data Input'!AL11="",'0. Data Input'!AL12=""),NA(),('0. Data Input'!AL10*'0. Data Input'!AL11*'0. Data Input'!AL12)/27)</f>
        <v>#N/A</v>
      </c>
      <c r="AM5" s="74" t="e">
        <f>IF(OR('0. Data Input'!AM10="",'0. Data Input'!AM11="",'0. Data Input'!AM12=""),NA(),('0. Data Input'!AM10*'0. Data Input'!AM11*'0. Data Input'!AM12)/27)</f>
        <v>#N/A</v>
      </c>
      <c r="AN5" s="74" t="e">
        <f>IF(OR('0. Data Input'!AN10="",'0. Data Input'!AN11="",'0. Data Input'!AN12=""),NA(),('0. Data Input'!AN10*'0. Data Input'!AN11*'0. Data Input'!AN12)/27)</f>
        <v>#N/A</v>
      </c>
      <c r="AO5" s="74" t="e">
        <f>IF(OR('0. Data Input'!AO10="",'0. Data Input'!AO11="",'0. Data Input'!AO12=""),NA(),('0. Data Input'!AO10*'0. Data Input'!AO11*'0. Data Input'!AO12)/27)</f>
        <v>#N/A</v>
      </c>
      <c r="AP5" s="95" t="e">
        <f>IF(OR('0. Data Input'!AP10="",'0. Data Input'!AP11="",'0. Data Input'!AP12=""),NA(),('0. Data Input'!AP10*'0. Data Input'!AP11*'0. Data Input'!AP12)/27)</f>
        <v>#N/A</v>
      </c>
      <c r="AQ5" s="152" t="e">
        <f>IF(OR('0. Data Input'!AQ10="",'0. Data Input'!AQ11="",'0. Data Input'!AQ12=""),NA(),('0. Data Input'!AQ10*'0. Data Input'!AQ11*'0. Data Input'!AQ12)/27)</f>
        <v>#N/A</v>
      </c>
      <c r="AR5" s="74" t="e">
        <f>IF(OR('0. Data Input'!AR10="",'0. Data Input'!AR11="",'0. Data Input'!AR12=""),NA(),('0. Data Input'!AR10*'0. Data Input'!AR11*'0. Data Input'!AR12)/27)</f>
        <v>#N/A</v>
      </c>
      <c r="AS5" s="74" t="e">
        <f>IF(OR('0. Data Input'!AS10="",'0. Data Input'!AS11="",'0. Data Input'!AS12=""),NA(),('0. Data Input'!AS10*'0. Data Input'!AS11*'0. Data Input'!AS12)/27)</f>
        <v>#N/A</v>
      </c>
      <c r="AT5" s="74" t="e">
        <f>IF(OR('0. Data Input'!AT10="",'0. Data Input'!AT11="",'0. Data Input'!AT12=""),NA(),('0. Data Input'!AT10*'0. Data Input'!AT11*'0. Data Input'!AT12)/27)</f>
        <v>#N/A</v>
      </c>
      <c r="AU5" s="74" t="e">
        <f>IF(OR('0. Data Input'!AU10="",'0. Data Input'!AU11="",'0. Data Input'!AU12=""),NA(),('0. Data Input'!AU10*'0. Data Input'!AU11*'0. Data Input'!AU12)/27)</f>
        <v>#N/A</v>
      </c>
      <c r="AV5" s="74" t="e">
        <f>IF(OR('0. Data Input'!AV10="",'0. Data Input'!AV11="",'0. Data Input'!AV12=""),NA(),('0. Data Input'!AV10*'0. Data Input'!AV11*'0. Data Input'!AV12)/27)</f>
        <v>#N/A</v>
      </c>
      <c r="AW5" s="74" t="e">
        <f>IF(OR('0. Data Input'!AW10="",'0. Data Input'!AW11="",'0. Data Input'!AW12=""),NA(),('0. Data Input'!AW10*'0. Data Input'!AW11*'0. Data Input'!AW12)/27)</f>
        <v>#N/A</v>
      </c>
      <c r="AX5" s="74" t="e">
        <f>IF(OR('0. Data Input'!AX10="",'0. Data Input'!AX11="",'0. Data Input'!AX12=""),NA(),('0. Data Input'!AX10*'0. Data Input'!AX11*'0. Data Input'!AX12)/27)</f>
        <v>#N/A</v>
      </c>
      <c r="AY5" s="74" t="e">
        <f>IF(OR('0. Data Input'!AY10="",'0. Data Input'!AY11="",'0. Data Input'!AY12=""),NA(),('0. Data Input'!AY10*'0. Data Input'!AY11*'0. Data Input'!AY12)/27)</f>
        <v>#N/A</v>
      </c>
      <c r="AZ5" s="95" t="e">
        <f>IF(OR('0. Data Input'!AZ10="",'0. Data Input'!AZ11="",'0. Data Input'!AZ12=""),NA(),('0. Data Input'!AZ10*'0. Data Input'!AZ11*'0. Data Input'!AZ12)/27)</f>
        <v>#N/A</v>
      </c>
      <c r="BA5" s="87"/>
    </row>
    <row r="6" spans="1:53" s="75" customFormat="1" ht="21.75" customHeight="1" x14ac:dyDescent="0.2">
      <c r="A6" s="134" t="s">
        <v>39</v>
      </c>
      <c r="B6" s="140" t="s">
        <v>17</v>
      </c>
      <c r="C6" s="152">
        <f>IF('0. Data Input'!C12-'0. Data Input'!C15-'0. Data Input'!C16-'0. Data Input'!C17&lt;=0,NA(),'0. Data Input'!C12-'0. Data Input'!C15-'0. Data Input'!C16-'0. Data Input'!C17)</f>
        <v>29</v>
      </c>
      <c r="D6" s="74" t="e">
        <f>IF('0. Data Input'!D12-'0. Data Input'!D15-'0. Data Input'!D16-'0. Data Input'!D17&lt;=0,NA(),'0. Data Input'!D12-'0. Data Input'!D15-'0. Data Input'!D16-'0. Data Input'!D17)</f>
        <v>#N/A</v>
      </c>
      <c r="E6" s="74" t="e">
        <f>IF('0. Data Input'!E12-'0. Data Input'!E15-'0. Data Input'!E16-'0. Data Input'!E17&lt;=0,NA(),'0. Data Input'!E12-'0. Data Input'!E15-'0. Data Input'!E16-'0. Data Input'!E17)</f>
        <v>#N/A</v>
      </c>
      <c r="F6" s="74" t="e">
        <f>IF('0. Data Input'!F12-'0. Data Input'!F15-'0. Data Input'!F16-'0. Data Input'!F17&lt;=0,NA(),'0. Data Input'!F12-'0. Data Input'!F15-'0. Data Input'!F16-'0. Data Input'!F17)</f>
        <v>#N/A</v>
      </c>
      <c r="G6" s="74" t="e">
        <f>IF('0. Data Input'!G12-'0. Data Input'!G15-'0. Data Input'!G16-'0. Data Input'!G17&lt;=0,NA(),'0. Data Input'!G12-'0. Data Input'!G15-'0. Data Input'!G16-'0. Data Input'!G17)</f>
        <v>#N/A</v>
      </c>
      <c r="H6" s="74" t="e">
        <f>IF('0. Data Input'!H12-'0. Data Input'!H15-'0. Data Input'!H16-'0. Data Input'!H17&lt;=0,NA(),'0. Data Input'!H12-'0. Data Input'!H15-'0. Data Input'!H16-'0. Data Input'!H17)</f>
        <v>#N/A</v>
      </c>
      <c r="I6" s="74" t="e">
        <f>IF('0. Data Input'!I12-'0. Data Input'!I15-'0. Data Input'!I16-'0. Data Input'!I17&lt;=0,NA(),'0. Data Input'!I12-'0. Data Input'!I15-'0. Data Input'!I16-'0. Data Input'!I17)</f>
        <v>#N/A</v>
      </c>
      <c r="J6" s="74" t="e">
        <f>IF('0. Data Input'!J12-'0. Data Input'!J15-'0. Data Input'!J16-'0. Data Input'!J17&lt;=0,NA(),'0. Data Input'!J12-'0. Data Input'!J15-'0. Data Input'!J16-'0. Data Input'!J17)</f>
        <v>#N/A</v>
      </c>
      <c r="K6" s="74" t="e">
        <f>IF('0. Data Input'!K12-'0. Data Input'!K15-'0. Data Input'!K16-'0. Data Input'!K17&lt;=0,NA(),'0. Data Input'!K12-'0. Data Input'!K15-'0. Data Input'!K16-'0. Data Input'!K17)</f>
        <v>#N/A</v>
      </c>
      <c r="L6" s="95" t="e">
        <f>IF('0. Data Input'!L12-'0. Data Input'!L15-'0. Data Input'!L16-'0. Data Input'!L17&lt;=0,NA(),'0. Data Input'!L12-'0. Data Input'!L15-'0. Data Input'!L16-'0. Data Input'!L17)</f>
        <v>#N/A</v>
      </c>
      <c r="M6" s="152" t="e">
        <f>IF('0. Data Input'!M12-'0. Data Input'!M15-'0. Data Input'!M16-'0. Data Input'!M17&lt;=0,NA(),'0. Data Input'!M12-'0. Data Input'!M15-'0. Data Input'!M16-'0. Data Input'!M17)</f>
        <v>#N/A</v>
      </c>
      <c r="N6" s="74" t="e">
        <f>IF('0. Data Input'!N12-'0. Data Input'!N15-'0. Data Input'!N16-'0. Data Input'!N17&lt;=0,NA(),'0. Data Input'!N12-'0. Data Input'!N15-'0. Data Input'!N16-'0. Data Input'!N17)</f>
        <v>#N/A</v>
      </c>
      <c r="O6" s="74" t="e">
        <f>IF('0. Data Input'!O12-'0. Data Input'!O15-'0. Data Input'!O16-'0. Data Input'!O17&lt;=0,NA(),'0. Data Input'!O12-'0. Data Input'!O15-'0. Data Input'!O16-'0. Data Input'!O17)</f>
        <v>#N/A</v>
      </c>
      <c r="P6" s="74" t="e">
        <f>IF('0. Data Input'!P12-'0. Data Input'!P15-'0. Data Input'!P16-'0. Data Input'!P17&lt;=0,NA(),'0. Data Input'!P12-'0. Data Input'!P15-'0. Data Input'!P16-'0. Data Input'!P17)</f>
        <v>#N/A</v>
      </c>
      <c r="Q6" s="74" t="e">
        <f>IF('0. Data Input'!Q12-'0. Data Input'!Q15-'0. Data Input'!Q16-'0. Data Input'!Q17&lt;=0,NA(),'0. Data Input'!Q12-'0. Data Input'!Q15-'0. Data Input'!Q16-'0. Data Input'!Q17)</f>
        <v>#N/A</v>
      </c>
      <c r="R6" s="74" t="e">
        <f>IF('0. Data Input'!R12-'0. Data Input'!R15-'0. Data Input'!R16-'0. Data Input'!R17&lt;=0,NA(),'0. Data Input'!R12-'0. Data Input'!R15-'0. Data Input'!R16-'0. Data Input'!R17)</f>
        <v>#N/A</v>
      </c>
      <c r="S6" s="74" t="e">
        <f>IF('0. Data Input'!S12-'0. Data Input'!S15-'0. Data Input'!S16-'0. Data Input'!S17&lt;=0,NA(),'0. Data Input'!S12-'0. Data Input'!S15-'0. Data Input'!S16-'0. Data Input'!S17)</f>
        <v>#N/A</v>
      </c>
      <c r="T6" s="74" t="e">
        <f>IF('0. Data Input'!T12-'0. Data Input'!T15-'0. Data Input'!T16-'0. Data Input'!T17&lt;=0,NA(),'0. Data Input'!T12-'0. Data Input'!T15-'0. Data Input'!T16-'0. Data Input'!T17)</f>
        <v>#N/A</v>
      </c>
      <c r="U6" s="74" t="e">
        <f>IF('0. Data Input'!U12-'0. Data Input'!U15-'0. Data Input'!U16-'0. Data Input'!U17&lt;=0,NA(),'0. Data Input'!U12-'0. Data Input'!U15-'0. Data Input'!U16-'0. Data Input'!U17)</f>
        <v>#N/A</v>
      </c>
      <c r="V6" s="95" t="e">
        <f>IF('0. Data Input'!V12-'0. Data Input'!V15-'0. Data Input'!V16-'0. Data Input'!V17&lt;=0,NA(),'0. Data Input'!V12-'0. Data Input'!V15-'0. Data Input'!V16-'0. Data Input'!V17)</f>
        <v>#N/A</v>
      </c>
      <c r="W6" s="152" t="e">
        <f>IF('0. Data Input'!W12-'0. Data Input'!W15-'0. Data Input'!W16-'0. Data Input'!W17&lt;=0,NA(),'0. Data Input'!W12-'0. Data Input'!W15-'0. Data Input'!W16-'0. Data Input'!W17)</f>
        <v>#N/A</v>
      </c>
      <c r="X6" s="74" t="e">
        <f>IF('0. Data Input'!X12-'0. Data Input'!X15-'0. Data Input'!X16-'0. Data Input'!X17&lt;=0,NA(),'0. Data Input'!X12-'0. Data Input'!X15-'0. Data Input'!X16-'0. Data Input'!X17)</f>
        <v>#N/A</v>
      </c>
      <c r="Y6" s="74" t="e">
        <f>IF('0. Data Input'!Y12-'0. Data Input'!Y15-'0. Data Input'!Y16-'0. Data Input'!Y17&lt;=0,NA(),'0. Data Input'!Y12-'0. Data Input'!Y15-'0. Data Input'!Y16-'0. Data Input'!Y17)</f>
        <v>#N/A</v>
      </c>
      <c r="Z6" s="74" t="e">
        <f>IF('0. Data Input'!Z12-'0. Data Input'!Z15-'0. Data Input'!Z16-'0. Data Input'!Z17&lt;=0,NA(),'0. Data Input'!Z12-'0. Data Input'!Z15-'0. Data Input'!Z16-'0. Data Input'!Z17)</f>
        <v>#N/A</v>
      </c>
      <c r="AA6" s="74" t="e">
        <f>IF('0. Data Input'!AA12-'0. Data Input'!AA15-'0. Data Input'!AA16-'0. Data Input'!AA17&lt;=0,NA(),'0. Data Input'!AA12-'0. Data Input'!AA15-'0. Data Input'!AA16-'0. Data Input'!AA17)</f>
        <v>#N/A</v>
      </c>
      <c r="AB6" s="74" t="e">
        <f>IF('0. Data Input'!AB12-'0. Data Input'!AB15-'0. Data Input'!AB16-'0. Data Input'!AB17&lt;=0,NA(),'0. Data Input'!AB12-'0. Data Input'!AB15-'0. Data Input'!AB16-'0. Data Input'!AB17)</f>
        <v>#N/A</v>
      </c>
      <c r="AC6" s="74" t="e">
        <f>IF('0. Data Input'!AC12-'0. Data Input'!AC15-'0. Data Input'!AC16-'0. Data Input'!AC17&lt;=0,NA(),'0. Data Input'!AC12-'0. Data Input'!AC15-'0. Data Input'!AC16-'0. Data Input'!AC17)</f>
        <v>#N/A</v>
      </c>
      <c r="AD6" s="74" t="e">
        <f>IF('0. Data Input'!AD12-'0. Data Input'!AD15-'0. Data Input'!AD16-'0. Data Input'!AD17&lt;=0,NA(),'0. Data Input'!AD12-'0. Data Input'!AD15-'0. Data Input'!AD16-'0. Data Input'!AD17)</f>
        <v>#N/A</v>
      </c>
      <c r="AE6" s="74" t="e">
        <f>IF('0. Data Input'!AE12-'0. Data Input'!AE15-'0. Data Input'!AE16-'0. Data Input'!AE17&lt;=0,NA(),'0. Data Input'!AE12-'0. Data Input'!AE15-'0. Data Input'!AE16-'0. Data Input'!AE17)</f>
        <v>#N/A</v>
      </c>
      <c r="AF6" s="95" t="e">
        <f>IF('0. Data Input'!AF12-'0. Data Input'!AF15-'0. Data Input'!AF16-'0. Data Input'!AF17&lt;=0,NA(),'0. Data Input'!AF12-'0. Data Input'!AF15-'0. Data Input'!AF16-'0. Data Input'!AF17)</f>
        <v>#N/A</v>
      </c>
      <c r="AG6" s="152" t="e">
        <f>IF('0. Data Input'!AG12-'0. Data Input'!AG15-'0. Data Input'!AG16-'0. Data Input'!AG17&lt;=0,NA(),'0. Data Input'!AG12-'0. Data Input'!AG15-'0. Data Input'!AG16-'0. Data Input'!AG17)</f>
        <v>#N/A</v>
      </c>
      <c r="AH6" s="74" t="e">
        <f>IF('0. Data Input'!AH12-'0. Data Input'!AH15-'0. Data Input'!AH16-'0. Data Input'!AH17&lt;=0,NA(),'0. Data Input'!AH12-'0. Data Input'!AH15-'0. Data Input'!AH16-'0. Data Input'!AH17)</f>
        <v>#N/A</v>
      </c>
      <c r="AI6" s="74" t="e">
        <f>IF('0. Data Input'!AI12-'0. Data Input'!AI15-'0. Data Input'!AI16-'0. Data Input'!AI17&lt;=0,NA(),'0. Data Input'!AI12-'0. Data Input'!AI15-'0. Data Input'!AI16-'0. Data Input'!AI17)</f>
        <v>#N/A</v>
      </c>
      <c r="AJ6" s="74" t="e">
        <f>IF('0. Data Input'!AJ12-'0. Data Input'!AJ15-'0. Data Input'!AJ16-'0. Data Input'!AJ17&lt;=0,NA(),'0. Data Input'!AJ12-'0. Data Input'!AJ15-'0. Data Input'!AJ16-'0. Data Input'!AJ17)</f>
        <v>#N/A</v>
      </c>
      <c r="AK6" s="74" t="e">
        <f>IF('0. Data Input'!AK12-'0. Data Input'!AK15-'0. Data Input'!AK16-'0. Data Input'!AK17&lt;=0,NA(),'0. Data Input'!AK12-'0. Data Input'!AK15-'0. Data Input'!AK16-'0. Data Input'!AK17)</f>
        <v>#N/A</v>
      </c>
      <c r="AL6" s="74" t="e">
        <f>IF('0. Data Input'!AL12-'0. Data Input'!AL15-'0. Data Input'!AL16-'0. Data Input'!AL17&lt;=0,NA(),'0. Data Input'!AL12-'0. Data Input'!AL15-'0. Data Input'!AL16-'0. Data Input'!AL17)</f>
        <v>#N/A</v>
      </c>
      <c r="AM6" s="74" t="e">
        <f>IF('0. Data Input'!AM12-'0. Data Input'!AM15-'0. Data Input'!AM16-'0. Data Input'!AM17&lt;=0,NA(),'0. Data Input'!AM12-'0. Data Input'!AM15-'0. Data Input'!AM16-'0. Data Input'!AM17)</f>
        <v>#N/A</v>
      </c>
      <c r="AN6" s="74" t="e">
        <f>IF('0. Data Input'!AN12-'0. Data Input'!AN15-'0. Data Input'!AN16-'0. Data Input'!AN17&lt;=0,NA(),'0. Data Input'!AN12-'0. Data Input'!AN15-'0. Data Input'!AN16-'0. Data Input'!AN17)</f>
        <v>#N/A</v>
      </c>
      <c r="AO6" s="74" t="e">
        <f>IF('0. Data Input'!AO12-'0. Data Input'!AO15-'0. Data Input'!AO16-'0. Data Input'!AO17&lt;=0,NA(),'0. Data Input'!AO12-'0. Data Input'!AO15-'0. Data Input'!AO16-'0. Data Input'!AO17)</f>
        <v>#N/A</v>
      </c>
      <c r="AP6" s="95" t="e">
        <f>IF('0. Data Input'!AP12-'0. Data Input'!AP15-'0. Data Input'!AP16-'0. Data Input'!AP17&lt;=0,NA(),'0. Data Input'!AP12-'0. Data Input'!AP15-'0. Data Input'!AP16-'0. Data Input'!AP17)</f>
        <v>#N/A</v>
      </c>
      <c r="AQ6" s="152" t="e">
        <f>IF('0. Data Input'!AQ12-'0. Data Input'!AQ15-'0. Data Input'!AQ16-'0. Data Input'!AQ17&lt;=0,NA(),'0. Data Input'!AQ12-'0. Data Input'!AQ15-'0. Data Input'!AQ16-'0. Data Input'!AQ17)</f>
        <v>#N/A</v>
      </c>
      <c r="AR6" s="74" t="e">
        <f>IF('0. Data Input'!AR12-'0. Data Input'!AR15-'0. Data Input'!AR16-'0. Data Input'!AR17&lt;=0,NA(),'0. Data Input'!AR12-'0. Data Input'!AR15-'0. Data Input'!AR16-'0. Data Input'!AR17)</f>
        <v>#N/A</v>
      </c>
      <c r="AS6" s="74" t="e">
        <f>IF('0. Data Input'!AS12-'0. Data Input'!AS15-'0. Data Input'!AS16-'0. Data Input'!AS17&lt;=0,NA(),'0. Data Input'!AS12-'0. Data Input'!AS15-'0. Data Input'!AS16-'0. Data Input'!AS17)</f>
        <v>#N/A</v>
      </c>
      <c r="AT6" s="74" t="e">
        <f>IF('0. Data Input'!AT12-'0. Data Input'!AT15-'0. Data Input'!AT16-'0. Data Input'!AT17&lt;=0,NA(),'0. Data Input'!AT12-'0. Data Input'!AT15-'0. Data Input'!AT16-'0. Data Input'!AT17)</f>
        <v>#N/A</v>
      </c>
      <c r="AU6" s="74" t="e">
        <f>IF('0. Data Input'!AU12-'0. Data Input'!AU15-'0. Data Input'!AU16-'0. Data Input'!AU17&lt;=0,NA(),'0. Data Input'!AU12-'0. Data Input'!AU15-'0. Data Input'!AU16-'0. Data Input'!AU17)</f>
        <v>#N/A</v>
      </c>
      <c r="AV6" s="74" t="e">
        <f>IF('0. Data Input'!AV12-'0. Data Input'!AV15-'0. Data Input'!AV16-'0. Data Input'!AV17&lt;=0,NA(),'0. Data Input'!AV12-'0. Data Input'!AV15-'0. Data Input'!AV16-'0. Data Input'!AV17)</f>
        <v>#N/A</v>
      </c>
      <c r="AW6" s="74" t="e">
        <f>IF('0. Data Input'!AW12-'0. Data Input'!AW15-'0. Data Input'!AW16-'0. Data Input'!AW17&lt;=0,NA(),'0. Data Input'!AW12-'0. Data Input'!AW15-'0. Data Input'!AW16-'0. Data Input'!AW17)</f>
        <v>#N/A</v>
      </c>
      <c r="AX6" s="74" t="e">
        <f>IF('0. Data Input'!AX12-'0. Data Input'!AX15-'0. Data Input'!AX16-'0. Data Input'!AX17&lt;=0,NA(),'0. Data Input'!AX12-'0. Data Input'!AX15-'0. Data Input'!AX16-'0. Data Input'!AX17)</f>
        <v>#N/A</v>
      </c>
      <c r="AY6" s="74" t="e">
        <f>IF('0. Data Input'!AY12-'0. Data Input'!AY15-'0. Data Input'!AY16-'0. Data Input'!AY17&lt;=0,NA(),'0. Data Input'!AY12-'0. Data Input'!AY15-'0. Data Input'!AY16-'0. Data Input'!AY17)</f>
        <v>#N/A</v>
      </c>
      <c r="AZ6" s="95" t="e">
        <f>IF('0. Data Input'!AZ12-'0. Data Input'!AZ15-'0. Data Input'!AZ16-'0. Data Input'!AZ17&lt;=0,NA(),'0. Data Input'!AZ12-'0. Data Input'!AZ15-'0. Data Input'!AZ16-'0. Data Input'!AZ17)</f>
        <v>#N/A</v>
      </c>
      <c r="BA6" s="87"/>
    </row>
    <row r="7" spans="1:53" s="75" customFormat="1" ht="21.75" customHeight="1" x14ac:dyDescent="0.2">
      <c r="A7" s="134" t="s">
        <v>40</v>
      </c>
      <c r="B7" s="140" t="s">
        <v>78</v>
      </c>
      <c r="C7" s="152">
        <f>IF(OR('0. Data Input'!C20="",'0. Data Input'!C13=""),NA(),0.3405*'0. Data Input'!C20*('0. Data Input'!C13^2))</f>
        <v>20.478521250000004</v>
      </c>
      <c r="D7" s="74" t="e">
        <f>IF(OR('0. Data Input'!D20="",'0. Data Input'!D13=""),NA(),0.3405*'0. Data Input'!D20*('0. Data Input'!D13^2))</f>
        <v>#N/A</v>
      </c>
      <c r="E7" s="74" t="e">
        <f>IF(OR('0. Data Input'!E20="",'0. Data Input'!E13=""),NA(),0.3405*'0. Data Input'!E20*('0. Data Input'!E13^2))</f>
        <v>#N/A</v>
      </c>
      <c r="F7" s="74" t="e">
        <f>IF(OR('0. Data Input'!F20="",'0. Data Input'!F13=""),NA(),0.3405*'0. Data Input'!F20*('0. Data Input'!F13^2))</f>
        <v>#N/A</v>
      </c>
      <c r="G7" s="74" t="e">
        <f>IF(OR('0. Data Input'!G20="",'0. Data Input'!G13=""),NA(),0.3405*'0. Data Input'!G20*('0. Data Input'!G13^2))</f>
        <v>#N/A</v>
      </c>
      <c r="H7" s="74" t="e">
        <f>IF(OR('0. Data Input'!H20="",'0. Data Input'!H13=""),NA(),0.3405*'0. Data Input'!H20*('0. Data Input'!H13^2))</f>
        <v>#N/A</v>
      </c>
      <c r="I7" s="74" t="e">
        <f>IF(OR('0. Data Input'!I20="",'0. Data Input'!I13=""),NA(),0.3405*'0. Data Input'!I20*('0. Data Input'!I13^2))</f>
        <v>#N/A</v>
      </c>
      <c r="J7" s="74" t="e">
        <f>IF(OR('0. Data Input'!J20="",'0. Data Input'!J13=""),NA(),0.3405*'0. Data Input'!J20*('0. Data Input'!J13^2))</f>
        <v>#N/A</v>
      </c>
      <c r="K7" s="74" t="e">
        <f>IF(OR('0. Data Input'!K20="",'0. Data Input'!K13=""),NA(),0.3405*'0. Data Input'!K20*('0. Data Input'!K13^2))</f>
        <v>#N/A</v>
      </c>
      <c r="L7" s="95" t="e">
        <f>IF(OR('0. Data Input'!L20="",'0. Data Input'!L13=""),NA(),0.3405*'0. Data Input'!L20*('0. Data Input'!L13^2))</f>
        <v>#N/A</v>
      </c>
      <c r="M7" s="152" t="e">
        <f>IF(OR('0. Data Input'!M20="",'0. Data Input'!M13=""),NA(),0.3405*'0. Data Input'!M20*('0. Data Input'!M13^2))</f>
        <v>#N/A</v>
      </c>
      <c r="N7" s="74" t="e">
        <f>IF(OR('0. Data Input'!N20="",'0. Data Input'!N13=""),NA(),0.3405*'0. Data Input'!N20*('0. Data Input'!N13^2))</f>
        <v>#N/A</v>
      </c>
      <c r="O7" s="74" t="e">
        <f>IF(OR('0. Data Input'!O20="",'0. Data Input'!O13=""),NA(),0.3405*'0. Data Input'!O20*('0. Data Input'!O13^2))</f>
        <v>#N/A</v>
      </c>
      <c r="P7" s="74" t="e">
        <f>IF(OR('0. Data Input'!P20="",'0. Data Input'!P13=""),NA(),0.3405*'0. Data Input'!P20*('0. Data Input'!P13^2))</f>
        <v>#N/A</v>
      </c>
      <c r="Q7" s="74" t="e">
        <f>IF(OR('0. Data Input'!Q20="",'0. Data Input'!Q13=""),NA(),0.3405*'0. Data Input'!Q20*('0. Data Input'!Q13^2))</f>
        <v>#N/A</v>
      </c>
      <c r="R7" s="74" t="e">
        <f>IF(OR('0. Data Input'!R20="",'0. Data Input'!R13=""),NA(),0.3405*'0. Data Input'!R20*('0. Data Input'!R13^2))</f>
        <v>#N/A</v>
      </c>
      <c r="S7" s="74" t="e">
        <f>IF(OR('0. Data Input'!S20="",'0. Data Input'!S13=""),NA(),0.3405*'0. Data Input'!S20*('0. Data Input'!S13^2))</f>
        <v>#N/A</v>
      </c>
      <c r="T7" s="74" t="e">
        <f>IF(OR('0. Data Input'!T20="",'0. Data Input'!T13=""),NA(),0.3405*'0. Data Input'!T20*('0. Data Input'!T13^2))</f>
        <v>#N/A</v>
      </c>
      <c r="U7" s="74" t="e">
        <f>IF(OR('0. Data Input'!U20="",'0. Data Input'!U13=""),NA(),0.3405*'0. Data Input'!U20*('0. Data Input'!U13^2))</f>
        <v>#N/A</v>
      </c>
      <c r="V7" s="95" t="e">
        <f>IF(OR('0. Data Input'!V20="",'0. Data Input'!V13=""),NA(),0.3405*'0. Data Input'!V20*('0. Data Input'!V13^2))</f>
        <v>#N/A</v>
      </c>
      <c r="W7" s="152" t="e">
        <f>IF(OR('0. Data Input'!W20="",'0. Data Input'!W13=""),NA(),0.3405*'0. Data Input'!W20*('0. Data Input'!W13^2))</f>
        <v>#N/A</v>
      </c>
      <c r="X7" s="74" t="e">
        <f>IF(OR('0. Data Input'!X20="",'0. Data Input'!X13=""),NA(),0.3405*'0. Data Input'!X20*('0. Data Input'!X13^2))</f>
        <v>#N/A</v>
      </c>
      <c r="Y7" s="74" t="e">
        <f>IF(OR('0. Data Input'!Y20="",'0. Data Input'!Y13=""),NA(),0.3405*'0. Data Input'!Y20*('0. Data Input'!Y13^2))</f>
        <v>#N/A</v>
      </c>
      <c r="Z7" s="74" t="e">
        <f>IF(OR('0. Data Input'!Z20="",'0. Data Input'!Z13=""),NA(),0.3405*'0. Data Input'!Z20*('0. Data Input'!Z13^2))</f>
        <v>#N/A</v>
      </c>
      <c r="AA7" s="74" t="e">
        <f>IF(OR('0. Data Input'!AA20="",'0. Data Input'!AA13=""),NA(),0.3405*'0. Data Input'!AA20*('0. Data Input'!AA13^2))</f>
        <v>#N/A</v>
      </c>
      <c r="AB7" s="74" t="e">
        <f>IF(OR('0. Data Input'!AB20="",'0. Data Input'!AB13=""),NA(),0.3405*'0. Data Input'!AB20*('0. Data Input'!AB13^2))</f>
        <v>#N/A</v>
      </c>
      <c r="AC7" s="74" t="e">
        <f>IF(OR('0. Data Input'!AC20="",'0. Data Input'!AC13=""),NA(),0.3405*'0. Data Input'!AC20*('0. Data Input'!AC13^2))</f>
        <v>#N/A</v>
      </c>
      <c r="AD7" s="74" t="e">
        <f>IF(OR('0. Data Input'!AD20="",'0. Data Input'!AD13=""),NA(),0.3405*'0. Data Input'!AD20*('0. Data Input'!AD13^2))</f>
        <v>#N/A</v>
      </c>
      <c r="AE7" s="74" t="e">
        <f>IF(OR('0. Data Input'!AE20="",'0. Data Input'!AE13=""),NA(),0.3405*'0. Data Input'!AE20*('0. Data Input'!AE13^2))</f>
        <v>#N/A</v>
      </c>
      <c r="AF7" s="95" t="e">
        <f>IF(OR('0. Data Input'!AF20="",'0. Data Input'!AF13=""),NA(),0.3405*'0. Data Input'!AF20*('0. Data Input'!AF13^2))</f>
        <v>#N/A</v>
      </c>
      <c r="AG7" s="152" t="e">
        <f>IF(OR('0. Data Input'!AG20="",'0. Data Input'!AG13=""),NA(),0.3405*'0. Data Input'!AG20*('0. Data Input'!AG13^2))</f>
        <v>#N/A</v>
      </c>
      <c r="AH7" s="74" t="e">
        <f>IF(OR('0. Data Input'!AH20="",'0. Data Input'!AH13=""),NA(),0.3405*'0. Data Input'!AH20*('0. Data Input'!AH13^2))</f>
        <v>#N/A</v>
      </c>
      <c r="AI7" s="74" t="e">
        <f>IF(OR('0. Data Input'!AI20="",'0. Data Input'!AI13=""),NA(),0.3405*'0. Data Input'!AI20*('0. Data Input'!AI13^2))</f>
        <v>#N/A</v>
      </c>
      <c r="AJ7" s="74" t="e">
        <f>IF(OR('0. Data Input'!AJ20="",'0. Data Input'!AJ13=""),NA(),0.3405*'0. Data Input'!AJ20*('0. Data Input'!AJ13^2))</f>
        <v>#N/A</v>
      </c>
      <c r="AK7" s="74" t="e">
        <f>IF(OR('0. Data Input'!AK20="",'0. Data Input'!AK13=""),NA(),0.3405*'0. Data Input'!AK20*('0. Data Input'!AK13^2))</f>
        <v>#N/A</v>
      </c>
      <c r="AL7" s="74" t="e">
        <f>IF(OR('0. Data Input'!AL20="",'0. Data Input'!AL13=""),NA(),0.3405*'0. Data Input'!AL20*('0. Data Input'!AL13^2))</f>
        <v>#N/A</v>
      </c>
      <c r="AM7" s="74" t="e">
        <f>IF(OR('0. Data Input'!AM20="",'0. Data Input'!AM13=""),NA(),0.3405*'0. Data Input'!AM20*('0. Data Input'!AM13^2))</f>
        <v>#N/A</v>
      </c>
      <c r="AN7" s="74" t="e">
        <f>IF(OR('0. Data Input'!AN20="",'0. Data Input'!AN13=""),NA(),0.3405*'0. Data Input'!AN20*('0. Data Input'!AN13^2))</f>
        <v>#N/A</v>
      </c>
      <c r="AO7" s="74" t="e">
        <f>IF(OR('0. Data Input'!AO20="",'0. Data Input'!AO13=""),NA(),0.3405*'0. Data Input'!AO20*('0. Data Input'!AO13^2))</f>
        <v>#N/A</v>
      </c>
      <c r="AP7" s="95" t="e">
        <f>IF(OR('0. Data Input'!AP20="",'0. Data Input'!AP13=""),NA(),0.3405*'0. Data Input'!AP20*('0. Data Input'!AP13^2))</f>
        <v>#N/A</v>
      </c>
      <c r="AQ7" s="152" t="e">
        <f>IF(OR('0. Data Input'!AQ20="",'0. Data Input'!AQ13=""),NA(),0.3405*'0. Data Input'!AQ20*('0. Data Input'!AQ13^2))</f>
        <v>#N/A</v>
      </c>
      <c r="AR7" s="74" t="e">
        <f>IF(OR('0. Data Input'!AR20="",'0. Data Input'!AR13=""),NA(),0.3405*'0. Data Input'!AR20*('0. Data Input'!AR13^2))</f>
        <v>#N/A</v>
      </c>
      <c r="AS7" s="74" t="e">
        <f>IF(OR('0. Data Input'!AS20="",'0. Data Input'!AS13=""),NA(),0.3405*'0. Data Input'!AS20*('0. Data Input'!AS13^2))</f>
        <v>#N/A</v>
      </c>
      <c r="AT7" s="74" t="e">
        <f>IF(OR('0. Data Input'!AT20="",'0. Data Input'!AT13=""),NA(),0.3405*'0. Data Input'!AT20*('0. Data Input'!AT13^2))</f>
        <v>#N/A</v>
      </c>
      <c r="AU7" s="74" t="e">
        <f>IF(OR('0. Data Input'!AU20="",'0. Data Input'!AU13=""),NA(),0.3405*'0. Data Input'!AU20*('0. Data Input'!AU13^2))</f>
        <v>#N/A</v>
      </c>
      <c r="AV7" s="74" t="e">
        <f>IF(OR('0. Data Input'!AV20="",'0. Data Input'!AV13=""),NA(),0.3405*'0. Data Input'!AV20*('0. Data Input'!AV13^2))</f>
        <v>#N/A</v>
      </c>
      <c r="AW7" s="74" t="e">
        <f>IF(OR('0. Data Input'!AW20="",'0. Data Input'!AW13=""),NA(),0.3405*'0. Data Input'!AW20*('0. Data Input'!AW13^2))</f>
        <v>#N/A</v>
      </c>
      <c r="AX7" s="74" t="e">
        <f>IF(OR('0. Data Input'!AX20="",'0. Data Input'!AX13=""),NA(),0.3405*'0. Data Input'!AX20*('0. Data Input'!AX13^2))</f>
        <v>#N/A</v>
      </c>
      <c r="AY7" s="74" t="e">
        <f>IF(OR('0. Data Input'!AY20="",'0. Data Input'!AY13=""),NA(),0.3405*'0. Data Input'!AY20*('0. Data Input'!AY13^2))</f>
        <v>#N/A</v>
      </c>
      <c r="AZ7" s="95" t="e">
        <f>IF(OR('0. Data Input'!AZ20="",'0. Data Input'!AZ13=""),NA(),0.3405*'0. Data Input'!AZ20*('0. Data Input'!AZ13^2))</f>
        <v>#N/A</v>
      </c>
      <c r="BA7" s="87"/>
    </row>
    <row r="8" spans="1:53" s="75" customFormat="1" ht="21.75" customHeight="1" x14ac:dyDescent="0.2">
      <c r="A8" s="135" t="s">
        <v>41</v>
      </c>
      <c r="B8" s="143" t="s">
        <v>79</v>
      </c>
      <c r="C8" s="153">
        <f>IFERROR(C10/C5,NA())</f>
        <v>0.93770070986842113</v>
      </c>
      <c r="D8" s="109" t="e">
        <f t="shared" ref="D8:AZ8" si="0">IFERROR(D10/D5,NA())</f>
        <v>#N/A</v>
      </c>
      <c r="E8" s="109" t="e">
        <f t="shared" si="0"/>
        <v>#N/A</v>
      </c>
      <c r="F8" s="109" t="e">
        <f t="shared" si="0"/>
        <v>#N/A</v>
      </c>
      <c r="G8" s="109" t="e">
        <f t="shared" si="0"/>
        <v>#N/A</v>
      </c>
      <c r="H8" s="109" t="e">
        <f t="shared" si="0"/>
        <v>#N/A</v>
      </c>
      <c r="I8" s="109" t="e">
        <f t="shared" si="0"/>
        <v>#N/A</v>
      </c>
      <c r="J8" s="109" t="e">
        <f t="shared" si="0"/>
        <v>#N/A</v>
      </c>
      <c r="K8" s="109" t="e">
        <f t="shared" si="0"/>
        <v>#N/A</v>
      </c>
      <c r="L8" s="110" t="e">
        <f t="shared" si="0"/>
        <v>#N/A</v>
      </c>
      <c r="M8" s="153" t="e">
        <f t="shared" si="0"/>
        <v>#N/A</v>
      </c>
      <c r="N8" s="109" t="e">
        <f t="shared" si="0"/>
        <v>#N/A</v>
      </c>
      <c r="O8" s="109" t="e">
        <f t="shared" si="0"/>
        <v>#N/A</v>
      </c>
      <c r="P8" s="109" t="e">
        <f t="shared" si="0"/>
        <v>#N/A</v>
      </c>
      <c r="Q8" s="109" t="e">
        <f t="shared" si="0"/>
        <v>#N/A</v>
      </c>
      <c r="R8" s="109" t="e">
        <f t="shared" si="0"/>
        <v>#N/A</v>
      </c>
      <c r="S8" s="109" t="e">
        <f t="shared" si="0"/>
        <v>#N/A</v>
      </c>
      <c r="T8" s="109" t="e">
        <f t="shared" si="0"/>
        <v>#N/A</v>
      </c>
      <c r="U8" s="109" t="e">
        <f t="shared" si="0"/>
        <v>#N/A</v>
      </c>
      <c r="V8" s="110" t="e">
        <f t="shared" si="0"/>
        <v>#N/A</v>
      </c>
      <c r="W8" s="153" t="e">
        <f t="shared" si="0"/>
        <v>#N/A</v>
      </c>
      <c r="X8" s="109" t="e">
        <f t="shared" si="0"/>
        <v>#N/A</v>
      </c>
      <c r="Y8" s="109" t="e">
        <f t="shared" si="0"/>
        <v>#N/A</v>
      </c>
      <c r="Z8" s="109" t="e">
        <f t="shared" si="0"/>
        <v>#N/A</v>
      </c>
      <c r="AA8" s="109" t="e">
        <f t="shared" si="0"/>
        <v>#N/A</v>
      </c>
      <c r="AB8" s="109" t="e">
        <f t="shared" si="0"/>
        <v>#N/A</v>
      </c>
      <c r="AC8" s="109" t="e">
        <f t="shared" si="0"/>
        <v>#N/A</v>
      </c>
      <c r="AD8" s="109" t="e">
        <f t="shared" si="0"/>
        <v>#N/A</v>
      </c>
      <c r="AE8" s="109" t="e">
        <f t="shared" si="0"/>
        <v>#N/A</v>
      </c>
      <c r="AF8" s="110" t="e">
        <f t="shared" si="0"/>
        <v>#N/A</v>
      </c>
      <c r="AG8" s="153" t="e">
        <f t="shared" si="0"/>
        <v>#N/A</v>
      </c>
      <c r="AH8" s="109" t="e">
        <f t="shared" si="0"/>
        <v>#N/A</v>
      </c>
      <c r="AI8" s="109" t="e">
        <f t="shared" si="0"/>
        <v>#N/A</v>
      </c>
      <c r="AJ8" s="109" t="e">
        <f t="shared" si="0"/>
        <v>#N/A</v>
      </c>
      <c r="AK8" s="109" t="e">
        <f t="shared" si="0"/>
        <v>#N/A</v>
      </c>
      <c r="AL8" s="109" t="e">
        <f t="shared" si="0"/>
        <v>#N/A</v>
      </c>
      <c r="AM8" s="109" t="e">
        <f t="shared" si="0"/>
        <v>#N/A</v>
      </c>
      <c r="AN8" s="109" t="e">
        <f t="shared" si="0"/>
        <v>#N/A</v>
      </c>
      <c r="AO8" s="109" t="e">
        <f t="shared" si="0"/>
        <v>#N/A</v>
      </c>
      <c r="AP8" s="110" t="e">
        <f t="shared" si="0"/>
        <v>#N/A</v>
      </c>
      <c r="AQ8" s="153" t="e">
        <f t="shared" si="0"/>
        <v>#N/A</v>
      </c>
      <c r="AR8" s="109" t="e">
        <f t="shared" si="0"/>
        <v>#N/A</v>
      </c>
      <c r="AS8" s="109" t="e">
        <f t="shared" si="0"/>
        <v>#N/A</v>
      </c>
      <c r="AT8" s="109" t="e">
        <f t="shared" si="0"/>
        <v>#N/A</v>
      </c>
      <c r="AU8" s="109" t="e">
        <f t="shared" si="0"/>
        <v>#N/A</v>
      </c>
      <c r="AV8" s="109" t="e">
        <f t="shared" si="0"/>
        <v>#N/A</v>
      </c>
      <c r="AW8" s="109" t="e">
        <f t="shared" si="0"/>
        <v>#N/A</v>
      </c>
      <c r="AX8" s="109" t="e">
        <f t="shared" si="0"/>
        <v>#N/A</v>
      </c>
      <c r="AY8" s="109" t="e">
        <f t="shared" si="0"/>
        <v>#N/A</v>
      </c>
      <c r="AZ8" s="110" t="e">
        <f t="shared" si="0"/>
        <v>#N/A</v>
      </c>
      <c r="BA8" s="87"/>
    </row>
    <row r="9" spans="1:53" ht="21.75" customHeight="1" x14ac:dyDescent="0.2">
      <c r="A9" s="136" t="s">
        <v>99</v>
      </c>
      <c r="B9" s="144"/>
      <c r="C9" s="154"/>
      <c r="D9" s="111"/>
      <c r="E9" s="111"/>
      <c r="F9" s="111"/>
      <c r="G9" s="111"/>
      <c r="H9" s="111"/>
      <c r="I9" s="111"/>
      <c r="J9" s="111"/>
      <c r="K9" s="111"/>
      <c r="L9" s="112"/>
      <c r="M9" s="154"/>
      <c r="N9" s="111"/>
      <c r="O9" s="111"/>
      <c r="P9" s="111"/>
      <c r="Q9" s="111"/>
      <c r="R9" s="111"/>
      <c r="S9" s="111"/>
      <c r="T9" s="111"/>
      <c r="U9" s="111"/>
      <c r="V9" s="112"/>
      <c r="W9" s="154"/>
      <c r="X9" s="111"/>
      <c r="Y9" s="111"/>
      <c r="Z9" s="111"/>
      <c r="AA9" s="111"/>
      <c r="AB9" s="111"/>
      <c r="AC9" s="111"/>
      <c r="AD9" s="111"/>
      <c r="AE9" s="111"/>
      <c r="AF9" s="112"/>
      <c r="AG9" s="154"/>
      <c r="AH9" s="111"/>
      <c r="AI9" s="111"/>
      <c r="AJ9" s="111"/>
      <c r="AK9" s="111"/>
      <c r="AL9" s="111"/>
      <c r="AM9" s="111"/>
      <c r="AN9" s="111"/>
      <c r="AO9" s="111"/>
      <c r="AP9" s="112"/>
      <c r="AQ9" s="154"/>
      <c r="AR9" s="111"/>
      <c r="AS9" s="111"/>
      <c r="AT9" s="111"/>
      <c r="AU9" s="111"/>
      <c r="AV9" s="111"/>
      <c r="AW9" s="111"/>
      <c r="AX9" s="111"/>
      <c r="AY9" s="111"/>
      <c r="AZ9" s="112"/>
      <c r="BA9" s="85"/>
    </row>
    <row r="10" spans="1:53" s="75" customFormat="1" ht="21.75" customHeight="1" x14ac:dyDescent="0.2">
      <c r="A10" s="131" t="s">
        <v>110</v>
      </c>
      <c r="B10" s="140" t="s">
        <v>80</v>
      </c>
      <c r="C10" s="155">
        <f>IFERROR(C6*C7,NA())</f>
        <v>593.87711625000009</v>
      </c>
      <c r="D10" s="77" t="e">
        <f t="shared" ref="D10:AZ10" si="1">IFERROR(D6*D7,NA())</f>
        <v>#N/A</v>
      </c>
      <c r="E10" s="77" t="e">
        <f t="shared" si="1"/>
        <v>#N/A</v>
      </c>
      <c r="F10" s="77" t="e">
        <f t="shared" si="1"/>
        <v>#N/A</v>
      </c>
      <c r="G10" s="77" t="e">
        <f t="shared" si="1"/>
        <v>#N/A</v>
      </c>
      <c r="H10" s="77" t="e">
        <f t="shared" si="1"/>
        <v>#N/A</v>
      </c>
      <c r="I10" s="77" t="e">
        <f t="shared" si="1"/>
        <v>#N/A</v>
      </c>
      <c r="J10" s="77" t="e">
        <f t="shared" si="1"/>
        <v>#N/A</v>
      </c>
      <c r="K10" s="77" t="e">
        <f t="shared" si="1"/>
        <v>#N/A</v>
      </c>
      <c r="L10" s="97" t="e">
        <f t="shared" si="1"/>
        <v>#N/A</v>
      </c>
      <c r="M10" s="155" t="e">
        <f t="shared" si="1"/>
        <v>#N/A</v>
      </c>
      <c r="N10" s="77" t="e">
        <f t="shared" si="1"/>
        <v>#N/A</v>
      </c>
      <c r="O10" s="77" t="e">
        <f t="shared" si="1"/>
        <v>#N/A</v>
      </c>
      <c r="P10" s="77" t="e">
        <f t="shared" si="1"/>
        <v>#N/A</v>
      </c>
      <c r="Q10" s="77" t="e">
        <f t="shared" si="1"/>
        <v>#N/A</v>
      </c>
      <c r="R10" s="77" t="e">
        <f t="shared" si="1"/>
        <v>#N/A</v>
      </c>
      <c r="S10" s="77" t="e">
        <f t="shared" si="1"/>
        <v>#N/A</v>
      </c>
      <c r="T10" s="77" t="e">
        <f t="shared" si="1"/>
        <v>#N/A</v>
      </c>
      <c r="U10" s="77" t="e">
        <f t="shared" si="1"/>
        <v>#N/A</v>
      </c>
      <c r="V10" s="97" t="e">
        <f t="shared" si="1"/>
        <v>#N/A</v>
      </c>
      <c r="W10" s="155" t="e">
        <f t="shared" si="1"/>
        <v>#N/A</v>
      </c>
      <c r="X10" s="77" t="e">
        <f t="shared" si="1"/>
        <v>#N/A</v>
      </c>
      <c r="Y10" s="77" t="e">
        <f t="shared" si="1"/>
        <v>#N/A</v>
      </c>
      <c r="Z10" s="77" t="e">
        <f t="shared" si="1"/>
        <v>#N/A</v>
      </c>
      <c r="AA10" s="77" t="e">
        <f t="shared" si="1"/>
        <v>#N/A</v>
      </c>
      <c r="AB10" s="77" t="e">
        <f t="shared" si="1"/>
        <v>#N/A</v>
      </c>
      <c r="AC10" s="77" t="e">
        <f t="shared" si="1"/>
        <v>#N/A</v>
      </c>
      <c r="AD10" s="77" t="e">
        <f t="shared" si="1"/>
        <v>#N/A</v>
      </c>
      <c r="AE10" s="77" t="e">
        <f t="shared" si="1"/>
        <v>#N/A</v>
      </c>
      <c r="AF10" s="97" t="e">
        <f t="shared" si="1"/>
        <v>#N/A</v>
      </c>
      <c r="AG10" s="155" t="e">
        <f t="shared" si="1"/>
        <v>#N/A</v>
      </c>
      <c r="AH10" s="77" t="e">
        <f t="shared" si="1"/>
        <v>#N/A</v>
      </c>
      <c r="AI10" s="77" t="e">
        <f t="shared" si="1"/>
        <v>#N/A</v>
      </c>
      <c r="AJ10" s="77" t="e">
        <f t="shared" si="1"/>
        <v>#N/A</v>
      </c>
      <c r="AK10" s="77" t="e">
        <f t="shared" si="1"/>
        <v>#N/A</v>
      </c>
      <c r="AL10" s="77" t="e">
        <f t="shared" si="1"/>
        <v>#N/A</v>
      </c>
      <c r="AM10" s="77" t="e">
        <f t="shared" si="1"/>
        <v>#N/A</v>
      </c>
      <c r="AN10" s="77" t="e">
        <f t="shared" si="1"/>
        <v>#N/A</v>
      </c>
      <c r="AO10" s="77" t="e">
        <f t="shared" si="1"/>
        <v>#N/A</v>
      </c>
      <c r="AP10" s="97" t="e">
        <f t="shared" si="1"/>
        <v>#N/A</v>
      </c>
      <c r="AQ10" s="155" t="e">
        <f t="shared" si="1"/>
        <v>#N/A</v>
      </c>
      <c r="AR10" s="77" t="e">
        <f t="shared" si="1"/>
        <v>#N/A</v>
      </c>
      <c r="AS10" s="77" t="e">
        <f t="shared" si="1"/>
        <v>#N/A</v>
      </c>
      <c r="AT10" s="77" t="e">
        <f t="shared" si="1"/>
        <v>#N/A</v>
      </c>
      <c r="AU10" s="77" t="e">
        <f t="shared" si="1"/>
        <v>#N/A</v>
      </c>
      <c r="AV10" s="77" t="e">
        <f t="shared" si="1"/>
        <v>#N/A</v>
      </c>
      <c r="AW10" s="77" t="e">
        <f t="shared" si="1"/>
        <v>#N/A</v>
      </c>
      <c r="AX10" s="77" t="e">
        <f t="shared" si="1"/>
        <v>#N/A</v>
      </c>
      <c r="AY10" s="77" t="e">
        <f t="shared" si="1"/>
        <v>#N/A</v>
      </c>
      <c r="AZ10" s="97" t="e">
        <f t="shared" si="1"/>
        <v>#N/A</v>
      </c>
      <c r="BA10" s="87"/>
    </row>
    <row r="11" spans="1:53" s="75" customFormat="1" ht="21.75" customHeight="1" x14ac:dyDescent="0.2">
      <c r="A11" s="131" t="s">
        <v>111</v>
      </c>
      <c r="B11" s="140" t="s">
        <v>80</v>
      </c>
      <c r="C11" s="152">
        <f>IF(OR('0. Data Input'!C21="",'0. Data Input'!C21=0),NA(),'0. Data Input'!C21)</f>
        <v>650.5</v>
      </c>
      <c r="D11" s="74" t="e">
        <f>IF(OR('0. Data Input'!D21="",'0. Data Input'!D21=0),NA(),'0. Data Input'!D21)</f>
        <v>#N/A</v>
      </c>
      <c r="E11" s="74" t="e">
        <f>IF(OR('0. Data Input'!E21="",'0. Data Input'!E21=0),NA(),'0. Data Input'!E21)</f>
        <v>#N/A</v>
      </c>
      <c r="F11" s="74" t="e">
        <f>IF(OR('0. Data Input'!F21="",'0. Data Input'!F21=0),NA(),'0. Data Input'!F21)</f>
        <v>#N/A</v>
      </c>
      <c r="G11" s="74" t="e">
        <f>IF(OR('0. Data Input'!G21="",'0. Data Input'!G21=0),NA(),'0. Data Input'!G21)</f>
        <v>#N/A</v>
      </c>
      <c r="H11" s="74" t="e">
        <f>IF(OR('0. Data Input'!H21="",'0. Data Input'!H21=0),NA(),'0. Data Input'!H21)</f>
        <v>#N/A</v>
      </c>
      <c r="I11" s="74" t="e">
        <f>IF(OR('0. Data Input'!I21="",'0. Data Input'!I21=0),NA(),'0. Data Input'!I21)</f>
        <v>#N/A</v>
      </c>
      <c r="J11" s="74" t="e">
        <f>IF(OR('0. Data Input'!J21="",'0. Data Input'!J21=0),NA(),'0. Data Input'!J21)</f>
        <v>#N/A</v>
      </c>
      <c r="K11" s="74" t="e">
        <f>IF(OR('0. Data Input'!K21="",'0. Data Input'!K21=0),NA(),'0. Data Input'!K21)</f>
        <v>#N/A</v>
      </c>
      <c r="L11" s="95" t="e">
        <f>IF(OR('0. Data Input'!L21="",'0. Data Input'!L21=0),NA(),'0. Data Input'!L21)</f>
        <v>#N/A</v>
      </c>
      <c r="M11" s="152" t="e">
        <f>IF(OR('0. Data Input'!M21="",'0. Data Input'!M21=0),NA(),'0. Data Input'!M21)</f>
        <v>#N/A</v>
      </c>
      <c r="N11" s="74" t="e">
        <f>IF(OR('0. Data Input'!N21="",'0. Data Input'!N21=0),NA(),'0. Data Input'!N21)</f>
        <v>#N/A</v>
      </c>
      <c r="O11" s="74" t="e">
        <f>IF(OR('0. Data Input'!O21="",'0. Data Input'!O21=0),NA(),'0. Data Input'!O21)</f>
        <v>#N/A</v>
      </c>
      <c r="P11" s="74" t="e">
        <f>IF(OR('0. Data Input'!P21="",'0. Data Input'!P21=0),NA(),'0. Data Input'!P21)</f>
        <v>#N/A</v>
      </c>
      <c r="Q11" s="74" t="e">
        <f>IF(OR('0. Data Input'!Q21="",'0. Data Input'!Q21=0),NA(),'0. Data Input'!Q21)</f>
        <v>#N/A</v>
      </c>
      <c r="R11" s="74" t="e">
        <f>IF(OR('0. Data Input'!R21="",'0. Data Input'!R21=0),NA(),'0. Data Input'!R21)</f>
        <v>#N/A</v>
      </c>
      <c r="S11" s="74" t="e">
        <f>IF(OR('0. Data Input'!S21="",'0. Data Input'!S21=0),NA(),'0. Data Input'!S21)</f>
        <v>#N/A</v>
      </c>
      <c r="T11" s="74" t="e">
        <f>IF(OR('0. Data Input'!T21="",'0. Data Input'!T21=0),NA(),'0. Data Input'!T21)</f>
        <v>#N/A</v>
      </c>
      <c r="U11" s="74" t="e">
        <f>IF(OR('0. Data Input'!U21="",'0. Data Input'!U21=0),NA(),'0. Data Input'!U21)</f>
        <v>#N/A</v>
      </c>
      <c r="V11" s="95" t="e">
        <f>IF(OR('0. Data Input'!V21="",'0. Data Input'!V21=0),NA(),'0. Data Input'!V21)</f>
        <v>#N/A</v>
      </c>
      <c r="W11" s="152" t="e">
        <f>IF(OR('0. Data Input'!W21="",'0. Data Input'!W21=0),NA(),'0. Data Input'!W21)</f>
        <v>#N/A</v>
      </c>
      <c r="X11" s="74" t="e">
        <f>IF(OR('0. Data Input'!X21="",'0. Data Input'!X21=0),NA(),'0. Data Input'!X21)</f>
        <v>#N/A</v>
      </c>
      <c r="Y11" s="74" t="e">
        <f>IF(OR('0. Data Input'!Y21="",'0. Data Input'!Y21=0),NA(),'0. Data Input'!Y21)</f>
        <v>#N/A</v>
      </c>
      <c r="Z11" s="74" t="e">
        <f>IF(OR('0. Data Input'!Z21="",'0. Data Input'!Z21=0),NA(),'0. Data Input'!Z21)</f>
        <v>#N/A</v>
      </c>
      <c r="AA11" s="74" t="e">
        <f>IF(OR('0. Data Input'!AA21="",'0. Data Input'!AA21=0),NA(),'0. Data Input'!AA21)</f>
        <v>#N/A</v>
      </c>
      <c r="AB11" s="74" t="e">
        <f>IF(OR('0. Data Input'!AB21="",'0. Data Input'!AB21=0),NA(),'0. Data Input'!AB21)</f>
        <v>#N/A</v>
      </c>
      <c r="AC11" s="74" t="e">
        <f>IF(OR('0. Data Input'!AC21="",'0. Data Input'!AC21=0),NA(),'0. Data Input'!AC21)</f>
        <v>#N/A</v>
      </c>
      <c r="AD11" s="74" t="e">
        <f>IF(OR('0. Data Input'!AD21="",'0. Data Input'!AD21=0),NA(),'0. Data Input'!AD21)</f>
        <v>#N/A</v>
      </c>
      <c r="AE11" s="74" t="e">
        <f>IF(OR('0. Data Input'!AE21="",'0. Data Input'!AE21=0),NA(),'0. Data Input'!AE21)</f>
        <v>#N/A</v>
      </c>
      <c r="AF11" s="95" t="e">
        <f>IF(OR('0. Data Input'!AF21="",'0. Data Input'!AF21=0),NA(),'0. Data Input'!AF21)</f>
        <v>#N/A</v>
      </c>
      <c r="AG11" s="152" t="e">
        <f>IF(OR('0. Data Input'!AG21="",'0. Data Input'!AG21=0),NA(),'0. Data Input'!AG21)</f>
        <v>#N/A</v>
      </c>
      <c r="AH11" s="74" t="e">
        <f>IF(OR('0. Data Input'!AH21="",'0. Data Input'!AH21=0),NA(),'0. Data Input'!AH21)</f>
        <v>#N/A</v>
      </c>
      <c r="AI11" s="74" t="e">
        <f>IF(OR('0. Data Input'!AI21="",'0. Data Input'!AI21=0),NA(),'0. Data Input'!AI21)</f>
        <v>#N/A</v>
      </c>
      <c r="AJ11" s="74" t="e">
        <f>IF(OR('0. Data Input'!AJ21="",'0. Data Input'!AJ21=0),NA(),'0. Data Input'!AJ21)</f>
        <v>#N/A</v>
      </c>
      <c r="AK11" s="74" t="e">
        <f>IF(OR('0. Data Input'!AK21="",'0. Data Input'!AK21=0),NA(),'0. Data Input'!AK21)</f>
        <v>#N/A</v>
      </c>
      <c r="AL11" s="74" t="e">
        <f>IF(OR('0. Data Input'!AL21="",'0. Data Input'!AL21=0),NA(),'0. Data Input'!AL21)</f>
        <v>#N/A</v>
      </c>
      <c r="AM11" s="74" t="e">
        <f>IF(OR('0. Data Input'!AM21="",'0. Data Input'!AM21=0),NA(),'0. Data Input'!AM21)</f>
        <v>#N/A</v>
      </c>
      <c r="AN11" s="74" t="e">
        <f>IF(OR('0. Data Input'!AN21="",'0. Data Input'!AN21=0),NA(),'0. Data Input'!AN21)</f>
        <v>#N/A</v>
      </c>
      <c r="AO11" s="74" t="e">
        <f>IF(OR('0. Data Input'!AO21="",'0. Data Input'!AO21=0),NA(),'0. Data Input'!AO21)</f>
        <v>#N/A</v>
      </c>
      <c r="AP11" s="95" t="e">
        <f>IF(OR('0. Data Input'!AP21="",'0. Data Input'!AP21=0),NA(),'0. Data Input'!AP21)</f>
        <v>#N/A</v>
      </c>
      <c r="AQ11" s="152" t="e">
        <f>IF(OR('0. Data Input'!AQ21="",'0. Data Input'!AQ21=0),NA(),'0. Data Input'!AQ21)</f>
        <v>#N/A</v>
      </c>
      <c r="AR11" s="74" t="e">
        <f>IF(OR('0. Data Input'!AR21="",'0. Data Input'!AR21=0),NA(),'0. Data Input'!AR21)</f>
        <v>#N/A</v>
      </c>
      <c r="AS11" s="74" t="e">
        <f>IF(OR('0. Data Input'!AS21="",'0. Data Input'!AS21=0),NA(),'0. Data Input'!AS21)</f>
        <v>#N/A</v>
      </c>
      <c r="AT11" s="74" t="e">
        <f>IF(OR('0. Data Input'!AT21="",'0. Data Input'!AT21=0),NA(),'0. Data Input'!AT21)</f>
        <v>#N/A</v>
      </c>
      <c r="AU11" s="74" t="e">
        <f>IF(OR('0. Data Input'!AU21="",'0. Data Input'!AU21=0),NA(),'0. Data Input'!AU21)</f>
        <v>#N/A</v>
      </c>
      <c r="AV11" s="74" t="e">
        <f>IF(OR('0. Data Input'!AV21="",'0. Data Input'!AV21=0),NA(),'0. Data Input'!AV21)</f>
        <v>#N/A</v>
      </c>
      <c r="AW11" s="74" t="e">
        <f>IF(OR('0. Data Input'!AW21="",'0. Data Input'!AW21=0),NA(),'0. Data Input'!AW21)</f>
        <v>#N/A</v>
      </c>
      <c r="AX11" s="74" t="e">
        <f>IF(OR('0. Data Input'!AX21="",'0. Data Input'!AX21=0),NA(),'0. Data Input'!AX21)</f>
        <v>#N/A</v>
      </c>
      <c r="AY11" s="74" t="e">
        <f>IF(OR('0. Data Input'!AY21="",'0. Data Input'!AY21=0),NA(),'0. Data Input'!AY21)</f>
        <v>#N/A</v>
      </c>
      <c r="AZ11" s="95" t="e">
        <f>IF(OR('0. Data Input'!AZ21="",'0. Data Input'!AZ21=0),NA(),'0. Data Input'!AZ21)</f>
        <v>#N/A</v>
      </c>
      <c r="BA11" s="87"/>
    </row>
    <row r="12" spans="1:53" s="75" customFormat="1" ht="21.75" customHeight="1" x14ac:dyDescent="0.2">
      <c r="A12" s="137" t="s">
        <v>77</v>
      </c>
      <c r="B12" s="143"/>
      <c r="C12" s="156" t="str">
        <f>IF(AND(C10&lt;(C11*1.1),C10&gt;(C11*0.9)),"Within 10%",IF(C10&gt;(C11*1.1),"Exceed 10%",IF(C10&lt;(C11*0.9),"Below 10%",NA())))</f>
        <v>Within 10%</v>
      </c>
      <c r="D12" s="113" t="e">
        <f t="shared" ref="D12:AZ12" si="2">IF(AND(D10&lt;(D11*1.1),D10&gt;(D11*0.9)),"Within 10%",IF(D10&gt;(D11*1.1),"Exceed 10%",IF(D10&lt;(D11*0.9),"Below 10%",NA())))</f>
        <v>#N/A</v>
      </c>
      <c r="E12" s="113" t="e">
        <f t="shared" si="2"/>
        <v>#N/A</v>
      </c>
      <c r="F12" s="113" t="e">
        <f t="shared" si="2"/>
        <v>#N/A</v>
      </c>
      <c r="G12" s="113" t="e">
        <f t="shared" si="2"/>
        <v>#N/A</v>
      </c>
      <c r="H12" s="113" t="e">
        <f t="shared" si="2"/>
        <v>#N/A</v>
      </c>
      <c r="I12" s="113" t="e">
        <f t="shared" si="2"/>
        <v>#N/A</v>
      </c>
      <c r="J12" s="113" t="e">
        <f t="shared" si="2"/>
        <v>#N/A</v>
      </c>
      <c r="K12" s="113" t="e">
        <f t="shared" si="2"/>
        <v>#N/A</v>
      </c>
      <c r="L12" s="114" t="e">
        <f t="shared" si="2"/>
        <v>#N/A</v>
      </c>
      <c r="M12" s="156" t="e">
        <f t="shared" si="2"/>
        <v>#N/A</v>
      </c>
      <c r="N12" s="113" t="e">
        <f t="shared" si="2"/>
        <v>#N/A</v>
      </c>
      <c r="O12" s="113" t="e">
        <f t="shared" si="2"/>
        <v>#N/A</v>
      </c>
      <c r="P12" s="113" t="e">
        <f t="shared" si="2"/>
        <v>#N/A</v>
      </c>
      <c r="Q12" s="113" t="e">
        <f t="shared" si="2"/>
        <v>#N/A</v>
      </c>
      <c r="R12" s="113" t="e">
        <f t="shared" si="2"/>
        <v>#N/A</v>
      </c>
      <c r="S12" s="113" t="e">
        <f t="shared" si="2"/>
        <v>#N/A</v>
      </c>
      <c r="T12" s="113" t="e">
        <f t="shared" si="2"/>
        <v>#N/A</v>
      </c>
      <c r="U12" s="113" t="e">
        <f t="shared" si="2"/>
        <v>#N/A</v>
      </c>
      <c r="V12" s="114" t="e">
        <f t="shared" si="2"/>
        <v>#N/A</v>
      </c>
      <c r="W12" s="156" t="e">
        <f t="shared" si="2"/>
        <v>#N/A</v>
      </c>
      <c r="X12" s="113" t="e">
        <f t="shared" si="2"/>
        <v>#N/A</v>
      </c>
      <c r="Y12" s="113" t="e">
        <f t="shared" si="2"/>
        <v>#N/A</v>
      </c>
      <c r="Z12" s="113" t="e">
        <f t="shared" si="2"/>
        <v>#N/A</v>
      </c>
      <c r="AA12" s="113" t="e">
        <f t="shared" si="2"/>
        <v>#N/A</v>
      </c>
      <c r="AB12" s="113" t="e">
        <f t="shared" si="2"/>
        <v>#N/A</v>
      </c>
      <c r="AC12" s="113" t="e">
        <f t="shared" si="2"/>
        <v>#N/A</v>
      </c>
      <c r="AD12" s="113" t="e">
        <f t="shared" si="2"/>
        <v>#N/A</v>
      </c>
      <c r="AE12" s="113" t="e">
        <f t="shared" si="2"/>
        <v>#N/A</v>
      </c>
      <c r="AF12" s="114" t="e">
        <f t="shared" si="2"/>
        <v>#N/A</v>
      </c>
      <c r="AG12" s="156" t="e">
        <f t="shared" si="2"/>
        <v>#N/A</v>
      </c>
      <c r="AH12" s="113" t="e">
        <f t="shared" si="2"/>
        <v>#N/A</v>
      </c>
      <c r="AI12" s="113" t="e">
        <f t="shared" si="2"/>
        <v>#N/A</v>
      </c>
      <c r="AJ12" s="113" t="e">
        <f t="shared" si="2"/>
        <v>#N/A</v>
      </c>
      <c r="AK12" s="113" t="e">
        <f t="shared" si="2"/>
        <v>#N/A</v>
      </c>
      <c r="AL12" s="113" t="e">
        <f t="shared" si="2"/>
        <v>#N/A</v>
      </c>
      <c r="AM12" s="113" t="e">
        <f t="shared" si="2"/>
        <v>#N/A</v>
      </c>
      <c r="AN12" s="113" t="e">
        <f t="shared" si="2"/>
        <v>#N/A</v>
      </c>
      <c r="AO12" s="113" t="e">
        <f t="shared" si="2"/>
        <v>#N/A</v>
      </c>
      <c r="AP12" s="114" t="e">
        <f t="shared" si="2"/>
        <v>#N/A</v>
      </c>
      <c r="AQ12" s="156" t="e">
        <f t="shared" si="2"/>
        <v>#N/A</v>
      </c>
      <c r="AR12" s="113" t="e">
        <f t="shared" si="2"/>
        <v>#N/A</v>
      </c>
      <c r="AS12" s="113" t="e">
        <f t="shared" si="2"/>
        <v>#N/A</v>
      </c>
      <c r="AT12" s="113" t="e">
        <f t="shared" si="2"/>
        <v>#N/A</v>
      </c>
      <c r="AU12" s="113" t="e">
        <f t="shared" si="2"/>
        <v>#N/A</v>
      </c>
      <c r="AV12" s="113" t="e">
        <f t="shared" si="2"/>
        <v>#N/A</v>
      </c>
      <c r="AW12" s="113" t="e">
        <f t="shared" si="2"/>
        <v>#N/A</v>
      </c>
      <c r="AX12" s="113" t="e">
        <f t="shared" si="2"/>
        <v>#N/A</v>
      </c>
      <c r="AY12" s="113" t="e">
        <f t="shared" si="2"/>
        <v>#N/A</v>
      </c>
      <c r="AZ12" s="114" t="e">
        <f t="shared" si="2"/>
        <v>#N/A</v>
      </c>
      <c r="BA12" s="87"/>
    </row>
    <row r="13" spans="1:53" ht="21.75" customHeight="1" x14ac:dyDescent="0.2">
      <c r="A13" s="136" t="s">
        <v>101</v>
      </c>
      <c r="B13" s="142"/>
      <c r="C13" s="157"/>
      <c r="D13" s="115"/>
      <c r="E13" s="115"/>
      <c r="F13" s="115"/>
      <c r="G13" s="115"/>
      <c r="H13" s="115"/>
      <c r="I13" s="115"/>
      <c r="J13" s="115"/>
      <c r="K13" s="115"/>
      <c r="L13" s="116"/>
      <c r="M13" s="157"/>
      <c r="N13" s="115"/>
      <c r="O13" s="115"/>
      <c r="P13" s="115"/>
      <c r="Q13" s="115"/>
      <c r="R13" s="115"/>
      <c r="S13" s="115"/>
      <c r="T13" s="115"/>
      <c r="U13" s="115"/>
      <c r="V13" s="116"/>
      <c r="W13" s="157"/>
      <c r="X13" s="115"/>
      <c r="Y13" s="115"/>
      <c r="Z13" s="115"/>
      <c r="AA13" s="115"/>
      <c r="AB13" s="115"/>
      <c r="AC13" s="115"/>
      <c r="AD13" s="115"/>
      <c r="AE13" s="115"/>
      <c r="AF13" s="116"/>
      <c r="AG13" s="157"/>
      <c r="AH13" s="115"/>
      <c r="AI13" s="115"/>
      <c r="AJ13" s="115"/>
      <c r="AK13" s="115"/>
      <c r="AL13" s="115"/>
      <c r="AM13" s="115"/>
      <c r="AN13" s="115"/>
      <c r="AO13" s="115"/>
      <c r="AP13" s="116"/>
      <c r="AQ13" s="157"/>
      <c r="AR13" s="115"/>
      <c r="AS13" s="115"/>
      <c r="AT13" s="115"/>
      <c r="AU13" s="115"/>
      <c r="AV13" s="115"/>
      <c r="AW13" s="115"/>
      <c r="AX13" s="115"/>
      <c r="AY13" s="115"/>
      <c r="AZ13" s="116"/>
      <c r="BA13" s="85"/>
    </row>
    <row r="14" spans="1:53" s="78" customFormat="1" ht="21.75" customHeight="1" x14ac:dyDescent="0.2">
      <c r="A14" s="134" t="s">
        <v>58</v>
      </c>
      <c r="B14" s="140"/>
      <c r="C14" s="155">
        <f>IF('0. Data Input'!C23="",NA(),'0. Data Input'!C23)</f>
        <v>1</v>
      </c>
      <c r="D14" s="77" t="e">
        <f>IF('0. Data Input'!D23="",NA(),'0. Data Input'!D23)</f>
        <v>#N/A</v>
      </c>
      <c r="E14" s="77" t="e">
        <f>IF('0. Data Input'!E23="",NA(),'0. Data Input'!E23)</f>
        <v>#N/A</v>
      </c>
      <c r="F14" s="77" t="e">
        <f>IF('0. Data Input'!F23="",NA(),'0. Data Input'!F23)</f>
        <v>#N/A</v>
      </c>
      <c r="G14" s="77" t="e">
        <f>IF('0. Data Input'!G23="",NA(),'0. Data Input'!G23)</f>
        <v>#N/A</v>
      </c>
      <c r="H14" s="77" t="e">
        <f>IF('0. Data Input'!H23="",NA(),'0. Data Input'!H23)</f>
        <v>#N/A</v>
      </c>
      <c r="I14" s="77" t="e">
        <f>IF('0. Data Input'!I23="",NA(),'0. Data Input'!I23)</f>
        <v>#N/A</v>
      </c>
      <c r="J14" s="77" t="e">
        <f>IF('0. Data Input'!J23="",NA(),'0. Data Input'!J23)</f>
        <v>#N/A</v>
      </c>
      <c r="K14" s="77" t="e">
        <f>IF('0. Data Input'!K23="",NA(),'0. Data Input'!K23)</f>
        <v>#N/A</v>
      </c>
      <c r="L14" s="97" t="e">
        <f>IF('0. Data Input'!L23="",NA(),'0. Data Input'!L23)</f>
        <v>#N/A</v>
      </c>
      <c r="M14" s="155" t="e">
        <f>IF('0. Data Input'!M23="",NA(),'0. Data Input'!M23)</f>
        <v>#N/A</v>
      </c>
      <c r="N14" s="77" t="e">
        <f>IF('0. Data Input'!N23="",NA(),'0. Data Input'!N23)</f>
        <v>#N/A</v>
      </c>
      <c r="O14" s="77" t="e">
        <f>IF('0. Data Input'!O23="",NA(),'0. Data Input'!O23)</f>
        <v>#N/A</v>
      </c>
      <c r="P14" s="77" t="e">
        <f>IF('0. Data Input'!P23="",NA(),'0. Data Input'!P23)</f>
        <v>#N/A</v>
      </c>
      <c r="Q14" s="77" t="e">
        <f>IF('0. Data Input'!Q23="",NA(),'0. Data Input'!Q23)</f>
        <v>#N/A</v>
      </c>
      <c r="R14" s="77" t="e">
        <f>IF('0. Data Input'!R23="",NA(),'0. Data Input'!R23)</f>
        <v>#N/A</v>
      </c>
      <c r="S14" s="77" t="e">
        <f>IF('0. Data Input'!S23="",NA(),'0. Data Input'!S23)</f>
        <v>#N/A</v>
      </c>
      <c r="T14" s="77" t="e">
        <f>IF('0. Data Input'!T23="",NA(),'0. Data Input'!T23)</f>
        <v>#N/A</v>
      </c>
      <c r="U14" s="77" t="e">
        <f>IF('0. Data Input'!U23="",NA(),'0. Data Input'!U23)</f>
        <v>#N/A</v>
      </c>
      <c r="V14" s="97" t="e">
        <f>IF('0. Data Input'!V23="",NA(),'0. Data Input'!V23)</f>
        <v>#N/A</v>
      </c>
      <c r="W14" s="155" t="e">
        <f>IF('0. Data Input'!W23="",NA(),'0. Data Input'!W23)</f>
        <v>#N/A</v>
      </c>
      <c r="X14" s="77" t="e">
        <f>IF('0. Data Input'!X23="",NA(),'0. Data Input'!X23)</f>
        <v>#N/A</v>
      </c>
      <c r="Y14" s="77" t="e">
        <f>IF('0. Data Input'!Y23="",NA(),'0. Data Input'!Y23)</f>
        <v>#N/A</v>
      </c>
      <c r="Z14" s="77" t="e">
        <f>IF('0. Data Input'!Z23="",NA(),'0. Data Input'!Z23)</f>
        <v>#N/A</v>
      </c>
      <c r="AA14" s="77" t="e">
        <f>IF('0. Data Input'!AA23="",NA(),'0. Data Input'!AA23)</f>
        <v>#N/A</v>
      </c>
      <c r="AB14" s="77" t="e">
        <f>IF('0. Data Input'!AB23="",NA(),'0. Data Input'!AB23)</f>
        <v>#N/A</v>
      </c>
      <c r="AC14" s="77" t="e">
        <f>IF('0. Data Input'!AC23="",NA(),'0. Data Input'!AC23)</f>
        <v>#N/A</v>
      </c>
      <c r="AD14" s="77" t="e">
        <f>IF('0. Data Input'!AD23="",NA(),'0. Data Input'!AD23)</f>
        <v>#N/A</v>
      </c>
      <c r="AE14" s="77" t="e">
        <f>IF('0. Data Input'!AE23="",NA(),'0. Data Input'!AE23)</f>
        <v>#N/A</v>
      </c>
      <c r="AF14" s="97" t="e">
        <f>IF('0. Data Input'!AF23="",NA(),'0. Data Input'!AF23)</f>
        <v>#N/A</v>
      </c>
      <c r="AG14" s="155" t="e">
        <f>IF('0. Data Input'!AG23="",NA(),'0. Data Input'!AG23)</f>
        <v>#N/A</v>
      </c>
      <c r="AH14" s="77" t="e">
        <f>IF('0. Data Input'!AH23="",NA(),'0. Data Input'!AH23)</f>
        <v>#N/A</v>
      </c>
      <c r="AI14" s="77" t="e">
        <f>IF('0. Data Input'!AI23="",NA(),'0. Data Input'!AI23)</f>
        <v>#N/A</v>
      </c>
      <c r="AJ14" s="77" t="e">
        <f>IF('0. Data Input'!AJ23="",NA(),'0. Data Input'!AJ23)</f>
        <v>#N/A</v>
      </c>
      <c r="AK14" s="77" t="e">
        <f>IF('0. Data Input'!AK23="",NA(),'0. Data Input'!AK23)</f>
        <v>#N/A</v>
      </c>
      <c r="AL14" s="77" t="e">
        <f>IF('0. Data Input'!AL23="",NA(),'0. Data Input'!AL23)</f>
        <v>#N/A</v>
      </c>
      <c r="AM14" s="77" t="e">
        <f>IF('0. Data Input'!AM23="",NA(),'0. Data Input'!AM23)</f>
        <v>#N/A</v>
      </c>
      <c r="AN14" s="77" t="e">
        <f>IF('0. Data Input'!AN23="",NA(),'0. Data Input'!AN23)</f>
        <v>#N/A</v>
      </c>
      <c r="AO14" s="77" t="e">
        <f>IF('0. Data Input'!AO23="",NA(),'0. Data Input'!AO23)</f>
        <v>#N/A</v>
      </c>
      <c r="AP14" s="97" t="e">
        <f>IF('0. Data Input'!AP23="",NA(),'0. Data Input'!AP23)</f>
        <v>#N/A</v>
      </c>
      <c r="AQ14" s="155" t="e">
        <f>IF('0. Data Input'!AQ23="",NA(),'0. Data Input'!AQ23)</f>
        <v>#N/A</v>
      </c>
      <c r="AR14" s="77" t="e">
        <f>IF('0. Data Input'!AR23="",NA(),'0. Data Input'!AR23)</f>
        <v>#N/A</v>
      </c>
      <c r="AS14" s="77" t="e">
        <f>IF('0. Data Input'!AS23="",NA(),'0. Data Input'!AS23)</f>
        <v>#N/A</v>
      </c>
      <c r="AT14" s="77" t="e">
        <f>IF('0. Data Input'!AT23="",NA(),'0. Data Input'!AT23)</f>
        <v>#N/A</v>
      </c>
      <c r="AU14" s="77" t="e">
        <f>IF('0. Data Input'!AU23="",NA(),'0. Data Input'!AU23)</f>
        <v>#N/A</v>
      </c>
      <c r="AV14" s="77" t="e">
        <f>IF('0. Data Input'!AV23="",NA(),'0. Data Input'!AV23)</f>
        <v>#N/A</v>
      </c>
      <c r="AW14" s="77" t="e">
        <f>IF('0. Data Input'!AW23="",NA(),'0. Data Input'!AW23)</f>
        <v>#N/A</v>
      </c>
      <c r="AX14" s="77" t="e">
        <f>IF('0. Data Input'!AX23="",NA(),'0. Data Input'!AX23)</f>
        <v>#N/A</v>
      </c>
      <c r="AY14" s="77" t="e">
        <f>IF('0. Data Input'!AY23="",NA(),'0. Data Input'!AY23)</f>
        <v>#N/A</v>
      </c>
      <c r="AZ14" s="97" t="e">
        <f>IF('0. Data Input'!AZ23="",NA(),'0. Data Input'!AZ23)</f>
        <v>#N/A</v>
      </c>
      <c r="BA14" s="88"/>
    </row>
    <row r="15" spans="1:53" s="75" customFormat="1" ht="21.75" customHeight="1" x14ac:dyDescent="0.2">
      <c r="A15" s="134" t="s">
        <v>42</v>
      </c>
      <c r="B15" s="140"/>
      <c r="C15" s="158">
        <f>IF(OR('0. Data Input'!C22="",'0. Data Input'!C21="",'0. Data Input'!C18=""),NA(),ROUND(('0. Data Input'!C22/'0. Data Input'!C21)*'0. Data Input'!C18,0))</f>
        <v>1</v>
      </c>
      <c r="D15" s="79" t="e">
        <f>IF(OR('0. Data Input'!D22="",'0. Data Input'!D21="",'0. Data Input'!D18=""),NA(),ROUND(('0. Data Input'!D22/'0. Data Input'!D21)*'0. Data Input'!D18,0))</f>
        <v>#N/A</v>
      </c>
      <c r="E15" s="79" t="e">
        <f>IF(OR('0. Data Input'!E22="",'0. Data Input'!E21="",'0. Data Input'!E18=""),NA(),ROUND(('0. Data Input'!E22/'0. Data Input'!E21)*'0. Data Input'!E18,0))</f>
        <v>#N/A</v>
      </c>
      <c r="F15" s="79" t="e">
        <f>IF(OR('0. Data Input'!F22="",'0. Data Input'!F21="",'0. Data Input'!F18=""),NA(),ROUND(('0. Data Input'!F22/'0. Data Input'!F21)*'0. Data Input'!F18,0))</f>
        <v>#N/A</v>
      </c>
      <c r="G15" s="79" t="e">
        <f>IF(OR('0. Data Input'!G22="",'0. Data Input'!G21="",'0. Data Input'!G18=""),NA(),ROUND(('0. Data Input'!G22/'0. Data Input'!G21)*'0. Data Input'!G18,0))</f>
        <v>#N/A</v>
      </c>
      <c r="H15" s="79" t="e">
        <f>IF(OR('0. Data Input'!H22="",'0. Data Input'!H21="",'0. Data Input'!H18=""),NA(),ROUND(('0. Data Input'!H22/'0. Data Input'!H21)*'0. Data Input'!H18,0))</f>
        <v>#N/A</v>
      </c>
      <c r="I15" s="79" t="e">
        <f>IF(OR('0. Data Input'!I22="",'0. Data Input'!I21="",'0. Data Input'!I18=""),NA(),ROUND(('0. Data Input'!I22/'0. Data Input'!I21)*'0. Data Input'!I18,0))</f>
        <v>#N/A</v>
      </c>
      <c r="J15" s="79" t="e">
        <f>IF(OR('0. Data Input'!J22="",'0. Data Input'!J21="",'0. Data Input'!J18=""),NA(),ROUND(('0. Data Input'!J22/'0. Data Input'!J21)*'0. Data Input'!J18,0))</f>
        <v>#N/A</v>
      </c>
      <c r="K15" s="79" t="e">
        <f>IF(OR('0. Data Input'!K22="",'0. Data Input'!K21="",'0. Data Input'!K18=""),NA(),ROUND(('0. Data Input'!K22/'0. Data Input'!K21)*'0. Data Input'!K18,0))</f>
        <v>#N/A</v>
      </c>
      <c r="L15" s="98" t="e">
        <f>IF(OR('0. Data Input'!L22="",'0. Data Input'!L21="",'0. Data Input'!L18=""),NA(),ROUND(('0. Data Input'!L22/'0. Data Input'!L21)*'0. Data Input'!L18,0))</f>
        <v>#N/A</v>
      </c>
      <c r="M15" s="158" t="e">
        <f>IF(OR('0. Data Input'!M22="",'0. Data Input'!M21="",'0. Data Input'!M18=""),NA(),ROUND(('0. Data Input'!M22/'0. Data Input'!M21)*'0. Data Input'!M18,0))</f>
        <v>#N/A</v>
      </c>
      <c r="N15" s="79" t="e">
        <f>IF(OR('0. Data Input'!N22="",'0. Data Input'!N21="",'0. Data Input'!N18=""),NA(),ROUND(('0. Data Input'!N22/'0. Data Input'!N21)*'0. Data Input'!N18,0))</f>
        <v>#N/A</v>
      </c>
      <c r="O15" s="79" t="e">
        <f>IF(OR('0. Data Input'!O22="",'0. Data Input'!O21="",'0. Data Input'!O18=""),NA(),ROUND(('0. Data Input'!O22/'0. Data Input'!O21)*'0. Data Input'!O18,0))</f>
        <v>#N/A</v>
      </c>
      <c r="P15" s="79" t="e">
        <f>IF(OR('0. Data Input'!P22="",'0. Data Input'!P21="",'0. Data Input'!P18=""),NA(),ROUND(('0. Data Input'!P22/'0. Data Input'!P21)*'0. Data Input'!P18,0))</f>
        <v>#N/A</v>
      </c>
      <c r="Q15" s="79" t="e">
        <f>IF(OR('0. Data Input'!Q22="",'0. Data Input'!Q21="",'0. Data Input'!Q18=""),NA(),ROUND(('0. Data Input'!Q22/'0. Data Input'!Q21)*'0. Data Input'!Q18,0))</f>
        <v>#N/A</v>
      </c>
      <c r="R15" s="79" t="e">
        <f>IF(OR('0. Data Input'!R22="",'0. Data Input'!R21="",'0. Data Input'!R18=""),NA(),ROUND(('0. Data Input'!R22/'0. Data Input'!R21)*'0. Data Input'!R18,0))</f>
        <v>#N/A</v>
      </c>
      <c r="S15" s="79" t="e">
        <f>IF(OR('0. Data Input'!S22="",'0. Data Input'!S21="",'0. Data Input'!S18=""),NA(),ROUND(('0. Data Input'!S22/'0. Data Input'!S21)*'0. Data Input'!S18,0))</f>
        <v>#N/A</v>
      </c>
      <c r="T15" s="79" t="e">
        <f>IF(OR('0. Data Input'!T22="",'0. Data Input'!T21="",'0. Data Input'!T18=""),NA(),ROUND(('0. Data Input'!T22/'0. Data Input'!T21)*'0. Data Input'!T18,0))</f>
        <v>#N/A</v>
      </c>
      <c r="U15" s="79" t="e">
        <f>IF(OR('0. Data Input'!U22="",'0. Data Input'!U21="",'0. Data Input'!U18=""),NA(),ROUND(('0. Data Input'!U22/'0. Data Input'!U21)*'0. Data Input'!U18,0))</f>
        <v>#N/A</v>
      </c>
      <c r="V15" s="98" t="e">
        <f>IF(OR('0. Data Input'!V22="",'0. Data Input'!V21="",'0. Data Input'!V18=""),NA(),ROUND(('0. Data Input'!V22/'0. Data Input'!V21)*'0. Data Input'!V18,0))</f>
        <v>#N/A</v>
      </c>
      <c r="W15" s="158" t="e">
        <f>IF(OR('0. Data Input'!W22="",'0. Data Input'!W21="",'0. Data Input'!W18=""),NA(),ROUND(('0. Data Input'!W22/'0. Data Input'!W21)*'0. Data Input'!W18,0))</f>
        <v>#N/A</v>
      </c>
      <c r="X15" s="79" t="e">
        <f>IF(OR('0. Data Input'!X22="",'0. Data Input'!X21="",'0. Data Input'!X18=""),NA(),ROUND(('0. Data Input'!X22/'0. Data Input'!X21)*'0. Data Input'!X18,0))</f>
        <v>#N/A</v>
      </c>
      <c r="Y15" s="79" t="e">
        <f>IF(OR('0. Data Input'!Y22="",'0. Data Input'!Y21="",'0. Data Input'!Y18=""),NA(),ROUND(('0. Data Input'!Y22/'0. Data Input'!Y21)*'0. Data Input'!Y18,0))</f>
        <v>#N/A</v>
      </c>
      <c r="Z15" s="79" t="e">
        <f>IF(OR('0. Data Input'!Z22="",'0. Data Input'!Z21="",'0. Data Input'!Z18=""),NA(),ROUND(('0. Data Input'!Z22/'0. Data Input'!Z21)*'0. Data Input'!Z18,0))</f>
        <v>#N/A</v>
      </c>
      <c r="AA15" s="79" t="e">
        <f>IF(OR('0. Data Input'!AA22="",'0. Data Input'!AA21="",'0. Data Input'!AA18=""),NA(),ROUND(('0. Data Input'!AA22/'0. Data Input'!AA21)*'0. Data Input'!AA18,0))</f>
        <v>#N/A</v>
      </c>
      <c r="AB15" s="79" t="e">
        <f>IF(OR('0. Data Input'!AB22="",'0. Data Input'!AB21="",'0. Data Input'!AB18=""),NA(),ROUND(('0. Data Input'!AB22/'0. Data Input'!AB21)*'0. Data Input'!AB18,0))</f>
        <v>#N/A</v>
      </c>
      <c r="AC15" s="79" t="e">
        <f>IF(OR('0. Data Input'!AC22="",'0. Data Input'!AC21="",'0. Data Input'!AC18=""),NA(),ROUND(('0. Data Input'!AC22/'0. Data Input'!AC21)*'0. Data Input'!AC18,0))</f>
        <v>#N/A</v>
      </c>
      <c r="AD15" s="79" t="e">
        <f>IF(OR('0. Data Input'!AD22="",'0. Data Input'!AD21="",'0. Data Input'!AD18=""),NA(),ROUND(('0. Data Input'!AD22/'0. Data Input'!AD21)*'0. Data Input'!AD18,0))</f>
        <v>#N/A</v>
      </c>
      <c r="AE15" s="79" t="e">
        <f>IF(OR('0. Data Input'!AE22="",'0. Data Input'!AE21="",'0. Data Input'!AE18=""),NA(),ROUND(('0. Data Input'!AE22/'0. Data Input'!AE21)*'0. Data Input'!AE18,0))</f>
        <v>#N/A</v>
      </c>
      <c r="AF15" s="98" t="e">
        <f>IF(OR('0. Data Input'!AF22="",'0. Data Input'!AF21="",'0. Data Input'!AF18=""),NA(),ROUND(('0. Data Input'!AF22/'0. Data Input'!AF21)*'0. Data Input'!AF18,0))</f>
        <v>#N/A</v>
      </c>
      <c r="AG15" s="158" t="e">
        <f>IF(OR('0. Data Input'!AG22="",'0. Data Input'!AG21="",'0. Data Input'!AG18=""),NA(),ROUND(('0. Data Input'!AG22/'0. Data Input'!AG21)*'0. Data Input'!AG18,0))</f>
        <v>#N/A</v>
      </c>
      <c r="AH15" s="79" t="e">
        <f>IF(OR('0. Data Input'!AH22="",'0. Data Input'!AH21="",'0. Data Input'!AH18=""),NA(),ROUND(('0. Data Input'!AH22/'0. Data Input'!AH21)*'0. Data Input'!AH18,0))</f>
        <v>#N/A</v>
      </c>
      <c r="AI15" s="79" t="e">
        <f>IF(OR('0. Data Input'!AI22="",'0. Data Input'!AI21="",'0. Data Input'!AI18=""),NA(),ROUND(('0. Data Input'!AI22/'0. Data Input'!AI21)*'0. Data Input'!AI18,0))</f>
        <v>#N/A</v>
      </c>
      <c r="AJ15" s="79" t="e">
        <f>IF(OR('0. Data Input'!AJ22="",'0. Data Input'!AJ21="",'0. Data Input'!AJ18=""),NA(),ROUND(('0. Data Input'!AJ22/'0. Data Input'!AJ21)*'0. Data Input'!AJ18,0))</f>
        <v>#N/A</v>
      </c>
      <c r="AK15" s="79" t="e">
        <f>IF(OR('0. Data Input'!AK22="",'0. Data Input'!AK21="",'0. Data Input'!AK18=""),NA(),ROUND(('0. Data Input'!AK22/'0. Data Input'!AK21)*'0. Data Input'!AK18,0))</f>
        <v>#N/A</v>
      </c>
      <c r="AL15" s="79" t="e">
        <f>IF(OR('0. Data Input'!AL22="",'0. Data Input'!AL21="",'0. Data Input'!AL18=""),NA(),ROUND(('0. Data Input'!AL22/'0. Data Input'!AL21)*'0. Data Input'!AL18,0))</f>
        <v>#N/A</v>
      </c>
      <c r="AM15" s="79" t="e">
        <f>IF(OR('0. Data Input'!AM22="",'0. Data Input'!AM21="",'0. Data Input'!AM18=""),NA(),ROUND(('0. Data Input'!AM22/'0. Data Input'!AM21)*'0. Data Input'!AM18,0))</f>
        <v>#N/A</v>
      </c>
      <c r="AN15" s="79" t="e">
        <f>IF(OR('0. Data Input'!AN22="",'0. Data Input'!AN21="",'0. Data Input'!AN18=""),NA(),ROUND(('0. Data Input'!AN22/'0. Data Input'!AN21)*'0. Data Input'!AN18,0))</f>
        <v>#N/A</v>
      </c>
      <c r="AO15" s="79" t="e">
        <f>IF(OR('0. Data Input'!AO22="",'0. Data Input'!AO21="",'0. Data Input'!AO18=""),NA(),ROUND(('0. Data Input'!AO22/'0. Data Input'!AO21)*'0. Data Input'!AO18,0))</f>
        <v>#N/A</v>
      </c>
      <c r="AP15" s="98" t="e">
        <f>IF(OR('0. Data Input'!AP22="",'0. Data Input'!AP21="",'0. Data Input'!AP18=""),NA(),ROUND(('0. Data Input'!AP22/'0. Data Input'!AP21)*'0. Data Input'!AP18,0))</f>
        <v>#N/A</v>
      </c>
      <c r="AQ15" s="158" t="e">
        <f>IF(OR('0. Data Input'!AQ22="",'0. Data Input'!AQ21="",'0. Data Input'!AQ18=""),NA(),ROUND(('0. Data Input'!AQ22/'0. Data Input'!AQ21)*'0. Data Input'!AQ18,0))</f>
        <v>#N/A</v>
      </c>
      <c r="AR15" s="79" t="e">
        <f>IF(OR('0. Data Input'!AR22="",'0. Data Input'!AR21="",'0. Data Input'!AR18=""),NA(),ROUND(('0. Data Input'!AR22/'0. Data Input'!AR21)*'0. Data Input'!AR18,0))</f>
        <v>#N/A</v>
      </c>
      <c r="AS15" s="79" t="e">
        <f>IF(OR('0. Data Input'!AS22="",'0. Data Input'!AS21="",'0. Data Input'!AS18=""),NA(),ROUND(('0. Data Input'!AS22/'0. Data Input'!AS21)*'0. Data Input'!AS18,0))</f>
        <v>#N/A</v>
      </c>
      <c r="AT15" s="79" t="e">
        <f>IF(OR('0. Data Input'!AT22="",'0. Data Input'!AT21="",'0. Data Input'!AT18=""),NA(),ROUND(('0. Data Input'!AT22/'0. Data Input'!AT21)*'0. Data Input'!AT18,0))</f>
        <v>#N/A</v>
      </c>
      <c r="AU15" s="79" t="e">
        <f>IF(OR('0. Data Input'!AU22="",'0. Data Input'!AU21="",'0. Data Input'!AU18=""),NA(),ROUND(('0. Data Input'!AU22/'0. Data Input'!AU21)*'0. Data Input'!AU18,0))</f>
        <v>#N/A</v>
      </c>
      <c r="AV15" s="79" t="e">
        <f>IF(OR('0. Data Input'!AV22="",'0. Data Input'!AV21="",'0. Data Input'!AV18=""),NA(),ROUND(('0. Data Input'!AV22/'0. Data Input'!AV21)*'0. Data Input'!AV18,0))</f>
        <v>#N/A</v>
      </c>
      <c r="AW15" s="79" t="e">
        <f>IF(OR('0. Data Input'!AW22="",'0. Data Input'!AW21="",'0. Data Input'!AW18=""),NA(),ROUND(('0. Data Input'!AW22/'0. Data Input'!AW21)*'0. Data Input'!AW18,0))</f>
        <v>#N/A</v>
      </c>
      <c r="AX15" s="79" t="e">
        <f>IF(OR('0. Data Input'!AX22="",'0. Data Input'!AX21="",'0. Data Input'!AX18=""),NA(),ROUND(('0. Data Input'!AX22/'0. Data Input'!AX21)*'0. Data Input'!AX18,0))</f>
        <v>#N/A</v>
      </c>
      <c r="AY15" s="79" t="e">
        <f>IF(OR('0. Data Input'!AY22="",'0. Data Input'!AY21="",'0. Data Input'!AY18=""),NA(),ROUND(('0. Data Input'!AY22/'0. Data Input'!AY21)*'0. Data Input'!AY18,0))</f>
        <v>#N/A</v>
      </c>
      <c r="AZ15" s="98" t="e">
        <f>IF(OR('0. Data Input'!AZ22="",'0. Data Input'!AZ21="",'0. Data Input'!AZ18=""),NA(),ROUND(('0. Data Input'!AZ22/'0. Data Input'!AZ21)*'0. Data Input'!AZ18,0))</f>
        <v>#N/A</v>
      </c>
      <c r="BA15" s="87"/>
    </row>
    <row r="16" spans="1:53" s="75" customFormat="1" ht="21.75" customHeight="1" x14ac:dyDescent="0.2">
      <c r="A16" s="131" t="s">
        <v>87</v>
      </c>
      <c r="B16" s="140"/>
      <c r="C16" s="159" t="str">
        <f>IFERROR(IF(C14&gt;C15,"Greater","Less"),NA())</f>
        <v>Less</v>
      </c>
      <c r="D16" s="75" t="e">
        <f t="shared" ref="D16:AZ16" si="3">IFERROR(IF(D14&gt;D15,"Greater","Less"),NA())</f>
        <v>#N/A</v>
      </c>
      <c r="E16" s="75" t="e">
        <f t="shared" si="3"/>
        <v>#N/A</v>
      </c>
      <c r="F16" s="75" t="e">
        <f t="shared" si="3"/>
        <v>#N/A</v>
      </c>
      <c r="G16" s="75" t="e">
        <f t="shared" si="3"/>
        <v>#N/A</v>
      </c>
      <c r="H16" s="75" t="e">
        <f t="shared" si="3"/>
        <v>#N/A</v>
      </c>
      <c r="I16" s="75" t="e">
        <f t="shared" si="3"/>
        <v>#N/A</v>
      </c>
      <c r="J16" s="75" t="e">
        <f t="shared" si="3"/>
        <v>#N/A</v>
      </c>
      <c r="K16" s="75" t="e">
        <f t="shared" si="3"/>
        <v>#N/A</v>
      </c>
      <c r="L16" s="99" t="e">
        <f t="shared" si="3"/>
        <v>#N/A</v>
      </c>
      <c r="M16" s="159" t="e">
        <f t="shared" si="3"/>
        <v>#N/A</v>
      </c>
      <c r="N16" s="75" t="e">
        <f t="shared" si="3"/>
        <v>#N/A</v>
      </c>
      <c r="O16" s="75" t="e">
        <f t="shared" si="3"/>
        <v>#N/A</v>
      </c>
      <c r="P16" s="75" t="e">
        <f t="shared" si="3"/>
        <v>#N/A</v>
      </c>
      <c r="Q16" s="75" t="e">
        <f t="shared" si="3"/>
        <v>#N/A</v>
      </c>
      <c r="R16" s="75" t="e">
        <f t="shared" si="3"/>
        <v>#N/A</v>
      </c>
      <c r="S16" s="75" t="e">
        <f t="shared" si="3"/>
        <v>#N/A</v>
      </c>
      <c r="T16" s="75" t="e">
        <f t="shared" si="3"/>
        <v>#N/A</v>
      </c>
      <c r="U16" s="75" t="e">
        <f t="shared" si="3"/>
        <v>#N/A</v>
      </c>
      <c r="V16" s="99" t="e">
        <f t="shared" si="3"/>
        <v>#N/A</v>
      </c>
      <c r="W16" s="159" t="e">
        <f t="shared" si="3"/>
        <v>#N/A</v>
      </c>
      <c r="X16" s="75" t="e">
        <f t="shared" si="3"/>
        <v>#N/A</v>
      </c>
      <c r="Y16" s="75" t="e">
        <f t="shared" si="3"/>
        <v>#N/A</v>
      </c>
      <c r="Z16" s="75" t="e">
        <f t="shared" si="3"/>
        <v>#N/A</v>
      </c>
      <c r="AA16" s="75" t="e">
        <f t="shared" si="3"/>
        <v>#N/A</v>
      </c>
      <c r="AB16" s="75" t="e">
        <f t="shared" si="3"/>
        <v>#N/A</v>
      </c>
      <c r="AC16" s="75" t="e">
        <f t="shared" si="3"/>
        <v>#N/A</v>
      </c>
      <c r="AD16" s="75" t="e">
        <f t="shared" si="3"/>
        <v>#N/A</v>
      </c>
      <c r="AE16" s="75" t="e">
        <f t="shared" si="3"/>
        <v>#N/A</v>
      </c>
      <c r="AF16" s="99" t="e">
        <f t="shared" si="3"/>
        <v>#N/A</v>
      </c>
      <c r="AG16" s="159" t="e">
        <f t="shared" si="3"/>
        <v>#N/A</v>
      </c>
      <c r="AH16" s="75" t="e">
        <f t="shared" si="3"/>
        <v>#N/A</v>
      </c>
      <c r="AI16" s="75" t="e">
        <f t="shared" si="3"/>
        <v>#N/A</v>
      </c>
      <c r="AJ16" s="75" t="e">
        <f t="shared" si="3"/>
        <v>#N/A</v>
      </c>
      <c r="AK16" s="75" t="e">
        <f t="shared" si="3"/>
        <v>#N/A</v>
      </c>
      <c r="AL16" s="75" t="e">
        <f t="shared" si="3"/>
        <v>#N/A</v>
      </c>
      <c r="AM16" s="75" t="e">
        <f t="shared" si="3"/>
        <v>#N/A</v>
      </c>
      <c r="AN16" s="75" t="e">
        <f t="shared" si="3"/>
        <v>#N/A</v>
      </c>
      <c r="AO16" s="75" t="e">
        <f t="shared" si="3"/>
        <v>#N/A</v>
      </c>
      <c r="AP16" s="99" t="e">
        <f t="shared" si="3"/>
        <v>#N/A</v>
      </c>
      <c r="AQ16" s="159" t="e">
        <f t="shared" si="3"/>
        <v>#N/A</v>
      </c>
      <c r="AR16" s="75" t="e">
        <f t="shared" si="3"/>
        <v>#N/A</v>
      </c>
      <c r="AS16" s="75" t="e">
        <f t="shared" si="3"/>
        <v>#N/A</v>
      </c>
      <c r="AT16" s="75" t="e">
        <f t="shared" si="3"/>
        <v>#N/A</v>
      </c>
      <c r="AU16" s="75" t="e">
        <f t="shared" si="3"/>
        <v>#N/A</v>
      </c>
      <c r="AV16" s="75" t="e">
        <f t="shared" si="3"/>
        <v>#N/A</v>
      </c>
      <c r="AW16" s="75" t="e">
        <f t="shared" si="3"/>
        <v>#N/A</v>
      </c>
      <c r="AX16" s="75" t="e">
        <f t="shared" si="3"/>
        <v>#N/A</v>
      </c>
      <c r="AY16" s="75" t="e">
        <f t="shared" si="3"/>
        <v>#N/A</v>
      </c>
      <c r="AZ16" s="99" t="e">
        <f t="shared" si="3"/>
        <v>#N/A</v>
      </c>
      <c r="BA16" s="87"/>
    </row>
    <row r="17" spans="1:53" ht="21.75" customHeight="1" x14ac:dyDescent="0.2">
      <c r="A17" s="131" t="s">
        <v>43</v>
      </c>
      <c r="B17" s="140" t="s">
        <v>80</v>
      </c>
      <c r="C17" s="155">
        <f>IFERROR(C10/'0. Data Input'!C18,NA())</f>
        <v>593.87711625000009</v>
      </c>
      <c r="D17" s="77" t="e">
        <f>IFERROR(D10/'0. Data Input'!D18,NA())</f>
        <v>#N/A</v>
      </c>
      <c r="E17" s="77" t="e">
        <f>IFERROR(E10/'0. Data Input'!E18,NA())</f>
        <v>#N/A</v>
      </c>
      <c r="F17" s="77" t="e">
        <f>IFERROR(F10/'0. Data Input'!F18,NA())</f>
        <v>#N/A</v>
      </c>
      <c r="G17" s="77" t="e">
        <f>IFERROR(G10/'0. Data Input'!G18,NA())</f>
        <v>#N/A</v>
      </c>
      <c r="H17" s="77" t="e">
        <f>IFERROR(H10/'0. Data Input'!H18,NA())</f>
        <v>#N/A</v>
      </c>
      <c r="I17" s="77" t="e">
        <f>IFERROR(I10/'0. Data Input'!I18,NA())</f>
        <v>#N/A</v>
      </c>
      <c r="J17" s="77" t="e">
        <f>IFERROR(J10/'0. Data Input'!J18,NA())</f>
        <v>#N/A</v>
      </c>
      <c r="K17" s="77" t="e">
        <f>IFERROR(K10/'0. Data Input'!K18,NA())</f>
        <v>#N/A</v>
      </c>
      <c r="L17" s="97" t="e">
        <f>IFERROR(L10/'0. Data Input'!L18,NA())</f>
        <v>#N/A</v>
      </c>
      <c r="M17" s="155" t="e">
        <f>IFERROR(M10/'0. Data Input'!M18,NA())</f>
        <v>#N/A</v>
      </c>
      <c r="N17" s="77" t="e">
        <f>IFERROR(N10/'0. Data Input'!N18,NA())</f>
        <v>#N/A</v>
      </c>
      <c r="O17" s="77" t="e">
        <f>IFERROR(O10/'0. Data Input'!O18,NA())</f>
        <v>#N/A</v>
      </c>
      <c r="P17" s="77" t="e">
        <f>IFERROR(P10/'0. Data Input'!P18,NA())</f>
        <v>#N/A</v>
      </c>
      <c r="Q17" s="77" t="e">
        <f>IFERROR(Q10/'0. Data Input'!Q18,NA())</f>
        <v>#N/A</v>
      </c>
      <c r="R17" s="77" t="e">
        <f>IFERROR(R10/'0. Data Input'!R18,NA())</f>
        <v>#N/A</v>
      </c>
      <c r="S17" s="77" t="e">
        <f>IFERROR(S10/'0. Data Input'!S18,NA())</f>
        <v>#N/A</v>
      </c>
      <c r="T17" s="77" t="e">
        <f>IFERROR(T10/'0. Data Input'!T18,NA())</f>
        <v>#N/A</v>
      </c>
      <c r="U17" s="77" t="e">
        <f>IFERROR(U10/'0. Data Input'!U18,NA())</f>
        <v>#N/A</v>
      </c>
      <c r="V17" s="97" t="e">
        <f>IFERROR(V10/'0. Data Input'!V18,NA())</f>
        <v>#N/A</v>
      </c>
      <c r="W17" s="155" t="e">
        <f>IFERROR(W10/'0. Data Input'!W18,NA())</f>
        <v>#N/A</v>
      </c>
      <c r="X17" s="77" t="e">
        <f>IFERROR(X10/'0. Data Input'!X18,NA())</f>
        <v>#N/A</v>
      </c>
      <c r="Y17" s="77" t="e">
        <f>IFERROR(Y10/'0. Data Input'!Y18,NA())</f>
        <v>#N/A</v>
      </c>
      <c r="Z17" s="77" t="e">
        <f>IFERROR(Z10/'0. Data Input'!Z18,NA())</f>
        <v>#N/A</v>
      </c>
      <c r="AA17" s="77" t="e">
        <f>IFERROR(AA10/'0. Data Input'!AA18,NA())</f>
        <v>#N/A</v>
      </c>
      <c r="AB17" s="77" t="e">
        <f>IFERROR(AB10/'0. Data Input'!AB18,NA())</f>
        <v>#N/A</v>
      </c>
      <c r="AC17" s="77" t="e">
        <f>IFERROR(AC10/'0. Data Input'!AC18,NA())</f>
        <v>#N/A</v>
      </c>
      <c r="AD17" s="77" t="e">
        <f>IFERROR(AD10/'0. Data Input'!AD18,NA())</f>
        <v>#N/A</v>
      </c>
      <c r="AE17" s="77" t="e">
        <f>IFERROR(AE10/'0. Data Input'!AE18,NA())</f>
        <v>#N/A</v>
      </c>
      <c r="AF17" s="97" t="e">
        <f>IFERROR(AF10/'0. Data Input'!AF18,NA())</f>
        <v>#N/A</v>
      </c>
      <c r="AG17" s="155" t="e">
        <f>IFERROR(AG10/'0. Data Input'!AG18,NA())</f>
        <v>#N/A</v>
      </c>
      <c r="AH17" s="77" t="e">
        <f>IFERROR(AH10/'0. Data Input'!AH18,NA())</f>
        <v>#N/A</v>
      </c>
      <c r="AI17" s="77" t="e">
        <f>IFERROR(AI10/'0. Data Input'!AI18,NA())</f>
        <v>#N/A</v>
      </c>
      <c r="AJ17" s="77" t="e">
        <f>IFERROR(AJ10/'0. Data Input'!AJ18,NA())</f>
        <v>#N/A</v>
      </c>
      <c r="AK17" s="77" t="e">
        <f>IFERROR(AK10/'0. Data Input'!AK18,NA())</f>
        <v>#N/A</v>
      </c>
      <c r="AL17" s="77" t="e">
        <f>IFERROR(AL10/'0. Data Input'!AL18,NA())</f>
        <v>#N/A</v>
      </c>
      <c r="AM17" s="77" t="e">
        <f>IFERROR(AM10/'0. Data Input'!AM18,NA())</f>
        <v>#N/A</v>
      </c>
      <c r="AN17" s="77" t="e">
        <f>IFERROR(AN10/'0. Data Input'!AN18,NA())</f>
        <v>#N/A</v>
      </c>
      <c r="AO17" s="77" t="e">
        <f>IFERROR(AO10/'0. Data Input'!AO18,NA())</f>
        <v>#N/A</v>
      </c>
      <c r="AP17" s="97" t="e">
        <f>IFERROR(AP10/'0. Data Input'!AP18,NA())</f>
        <v>#N/A</v>
      </c>
      <c r="AQ17" s="155" t="e">
        <f>IFERROR(AQ10/'0. Data Input'!AQ18,NA())</f>
        <v>#N/A</v>
      </c>
      <c r="AR17" s="77" t="e">
        <f>IFERROR(AR10/'0. Data Input'!AR18,NA())</f>
        <v>#N/A</v>
      </c>
      <c r="AS17" s="77" t="e">
        <f>IFERROR(AS10/'0. Data Input'!AS18,NA())</f>
        <v>#N/A</v>
      </c>
      <c r="AT17" s="77" t="e">
        <f>IFERROR(AT10/'0. Data Input'!AT18,NA())</f>
        <v>#N/A</v>
      </c>
      <c r="AU17" s="77" t="e">
        <f>IFERROR(AU10/'0. Data Input'!AU18,NA())</f>
        <v>#N/A</v>
      </c>
      <c r="AV17" s="77" t="e">
        <f>IFERROR(AV10/'0. Data Input'!AV18,NA())</f>
        <v>#N/A</v>
      </c>
      <c r="AW17" s="77" t="e">
        <f>IFERROR(AW10/'0. Data Input'!AW18,NA())</f>
        <v>#N/A</v>
      </c>
      <c r="AX17" s="77" t="e">
        <f>IFERROR(AX10/'0. Data Input'!AX18,NA())</f>
        <v>#N/A</v>
      </c>
      <c r="AY17" s="77" t="e">
        <f>IFERROR(AY10/'0. Data Input'!AY18,NA())</f>
        <v>#N/A</v>
      </c>
      <c r="AZ17" s="97" t="e">
        <f>IFERROR(AZ10/'0. Data Input'!AZ18,NA())</f>
        <v>#N/A</v>
      </c>
      <c r="BA17" s="85"/>
    </row>
    <row r="18" spans="1:53" ht="21.75" customHeight="1" x14ac:dyDescent="0.2">
      <c r="A18" s="131" t="s">
        <v>45</v>
      </c>
      <c r="B18" s="140" t="s">
        <v>80</v>
      </c>
      <c r="C18" s="155">
        <f>IFERROR(C17*C14,NA())</f>
        <v>593.87711625000009</v>
      </c>
      <c r="D18" s="77" t="e">
        <f t="shared" ref="D18:AZ18" si="4">IFERROR(D17*D14,NA())</f>
        <v>#N/A</v>
      </c>
      <c r="E18" s="77" t="e">
        <f t="shared" si="4"/>
        <v>#N/A</v>
      </c>
      <c r="F18" s="77" t="e">
        <f t="shared" si="4"/>
        <v>#N/A</v>
      </c>
      <c r="G18" s="77" t="e">
        <f t="shared" si="4"/>
        <v>#N/A</v>
      </c>
      <c r="H18" s="77" t="e">
        <f t="shared" si="4"/>
        <v>#N/A</v>
      </c>
      <c r="I18" s="77" t="e">
        <f t="shared" si="4"/>
        <v>#N/A</v>
      </c>
      <c r="J18" s="77" t="e">
        <f t="shared" si="4"/>
        <v>#N/A</v>
      </c>
      <c r="K18" s="77" t="e">
        <f t="shared" si="4"/>
        <v>#N/A</v>
      </c>
      <c r="L18" s="97" t="e">
        <f t="shared" si="4"/>
        <v>#N/A</v>
      </c>
      <c r="M18" s="155" t="e">
        <f t="shared" si="4"/>
        <v>#N/A</v>
      </c>
      <c r="N18" s="77" t="e">
        <f t="shared" si="4"/>
        <v>#N/A</v>
      </c>
      <c r="O18" s="77" t="e">
        <f t="shared" si="4"/>
        <v>#N/A</v>
      </c>
      <c r="P18" s="77" t="e">
        <f t="shared" si="4"/>
        <v>#N/A</v>
      </c>
      <c r="Q18" s="77" t="e">
        <f t="shared" si="4"/>
        <v>#N/A</v>
      </c>
      <c r="R18" s="77" t="e">
        <f t="shared" si="4"/>
        <v>#N/A</v>
      </c>
      <c r="S18" s="77" t="e">
        <f t="shared" si="4"/>
        <v>#N/A</v>
      </c>
      <c r="T18" s="77" t="e">
        <f t="shared" si="4"/>
        <v>#N/A</v>
      </c>
      <c r="U18" s="77" t="e">
        <f t="shared" si="4"/>
        <v>#N/A</v>
      </c>
      <c r="V18" s="97" t="e">
        <f t="shared" si="4"/>
        <v>#N/A</v>
      </c>
      <c r="W18" s="155" t="e">
        <f t="shared" si="4"/>
        <v>#N/A</v>
      </c>
      <c r="X18" s="77" t="e">
        <f t="shared" si="4"/>
        <v>#N/A</v>
      </c>
      <c r="Y18" s="77" t="e">
        <f t="shared" si="4"/>
        <v>#N/A</v>
      </c>
      <c r="Z18" s="77" t="e">
        <f t="shared" si="4"/>
        <v>#N/A</v>
      </c>
      <c r="AA18" s="77" t="e">
        <f t="shared" si="4"/>
        <v>#N/A</v>
      </c>
      <c r="AB18" s="77" t="e">
        <f t="shared" si="4"/>
        <v>#N/A</v>
      </c>
      <c r="AC18" s="77" t="e">
        <f t="shared" si="4"/>
        <v>#N/A</v>
      </c>
      <c r="AD18" s="77" t="e">
        <f t="shared" si="4"/>
        <v>#N/A</v>
      </c>
      <c r="AE18" s="77" t="e">
        <f t="shared" si="4"/>
        <v>#N/A</v>
      </c>
      <c r="AF18" s="97" t="e">
        <f t="shared" si="4"/>
        <v>#N/A</v>
      </c>
      <c r="AG18" s="155" t="e">
        <f t="shared" si="4"/>
        <v>#N/A</v>
      </c>
      <c r="AH18" s="77" t="e">
        <f t="shared" si="4"/>
        <v>#N/A</v>
      </c>
      <c r="AI18" s="77" t="e">
        <f t="shared" si="4"/>
        <v>#N/A</v>
      </c>
      <c r="AJ18" s="77" t="e">
        <f t="shared" si="4"/>
        <v>#N/A</v>
      </c>
      <c r="AK18" s="77" t="e">
        <f t="shared" si="4"/>
        <v>#N/A</v>
      </c>
      <c r="AL18" s="77" t="e">
        <f t="shared" si="4"/>
        <v>#N/A</v>
      </c>
      <c r="AM18" s="77" t="e">
        <f t="shared" si="4"/>
        <v>#N/A</v>
      </c>
      <c r="AN18" s="77" t="e">
        <f t="shared" si="4"/>
        <v>#N/A</v>
      </c>
      <c r="AO18" s="77" t="e">
        <f t="shared" si="4"/>
        <v>#N/A</v>
      </c>
      <c r="AP18" s="97" t="e">
        <f t="shared" si="4"/>
        <v>#N/A</v>
      </c>
      <c r="AQ18" s="155" t="e">
        <f t="shared" si="4"/>
        <v>#N/A</v>
      </c>
      <c r="AR18" s="77" t="e">
        <f t="shared" si="4"/>
        <v>#N/A</v>
      </c>
      <c r="AS18" s="77" t="e">
        <f t="shared" si="4"/>
        <v>#N/A</v>
      </c>
      <c r="AT18" s="77" t="e">
        <f t="shared" si="4"/>
        <v>#N/A</v>
      </c>
      <c r="AU18" s="77" t="e">
        <f t="shared" si="4"/>
        <v>#N/A</v>
      </c>
      <c r="AV18" s="77" t="e">
        <f t="shared" si="4"/>
        <v>#N/A</v>
      </c>
      <c r="AW18" s="77" t="e">
        <f t="shared" si="4"/>
        <v>#N/A</v>
      </c>
      <c r="AX18" s="77" t="e">
        <f t="shared" si="4"/>
        <v>#N/A</v>
      </c>
      <c r="AY18" s="77" t="e">
        <f t="shared" si="4"/>
        <v>#N/A</v>
      </c>
      <c r="AZ18" s="97" t="e">
        <f t="shared" si="4"/>
        <v>#N/A</v>
      </c>
      <c r="BA18" s="85"/>
    </row>
    <row r="19" spans="1:53" ht="21.75" customHeight="1" x14ac:dyDescent="0.2">
      <c r="A19" s="131" t="s">
        <v>44</v>
      </c>
      <c r="B19" s="140" t="s">
        <v>80</v>
      </c>
      <c r="C19" s="152">
        <f>IF('0. Data Input'!C22="",NA(),'0. Data Input'!C22)</f>
        <v>650.5</v>
      </c>
      <c r="D19" s="74" t="e">
        <f>IF('0. Data Input'!D22="",NA(),'0. Data Input'!D22)</f>
        <v>#N/A</v>
      </c>
      <c r="E19" s="74" t="e">
        <f>IF('0. Data Input'!E22="",NA(),'0. Data Input'!E22)</f>
        <v>#N/A</v>
      </c>
      <c r="F19" s="74" t="e">
        <f>IF('0. Data Input'!F22="",NA(),'0. Data Input'!F22)</f>
        <v>#N/A</v>
      </c>
      <c r="G19" s="74" t="e">
        <f>IF('0. Data Input'!G22="",NA(),'0. Data Input'!G22)</f>
        <v>#N/A</v>
      </c>
      <c r="H19" s="74" t="e">
        <f>IF('0. Data Input'!H22="",NA(),'0. Data Input'!H22)</f>
        <v>#N/A</v>
      </c>
      <c r="I19" s="74" t="e">
        <f>IF('0. Data Input'!I22="",NA(),'0. Data Input'!I22)</f>
        <v>#N/A</v>
      </c>
      <c r="J19" s="74" t="e">
        <f>IF('0. Data Input'!J22="",NA(),'0. Data Input'!J22)</f>
        <v>#N/A</v>
      </c>
      <c r="K19" s="74" t="e">
        <f>IF('0. Data Input'!K22="",NA(),'0. Data Input'!K22)</f>
        <v>#N/A</v>
      </c>
      <c r="L19" s="95" t="e">
        <f>IF('0. Data Input'!L22="",NA(),'0. Data Input'!L22)</f>
        <v>#N/A</v>
      </c>
      <c r="M19" s="152" t="e">
        <f>IF('0. Data Input'!M22="",NA(),'0. Data Input'!M22)</f>
        <v>#N/A</v>
      </c>
      <c r="N19" s="74" t="e">
        <f>IF('0. Data Input'!N22="",NA(),'0. Data Input'!N22)</f>
        <v>#N/A</v>
      </c>
      <c r="O19" s="74" t="e">
        <f>IF('0. Data Input'!O22="",NA(),'0. Data Input'!O22)</f>
        <v>#N/A</v>
      </c>
      <c r="P19" s="74" t="e">
        <f>IF('0. Data Input'!P22="",NA(),'0. Data Input'!P22)</f>
        <v>#N/A</v>
      </c>
      <c r="Q19" s="74" t="e">
        <f>IF('0. Data Input'!Q22="",NA(),'0. Data Input'!Q22)</f>
        <v>#N/A</v>
      </c>
      <c r="R19" s="74" t="e">
        <f>IF('0. Data Input'!R22="",NA(),'0. Data Input'!R22)</f>
        <v>#N/A</v>
      </c>
      <c r="S19" s="74" t="e">
        <f>IF('0. Data Input'!S22="",NA(),'0. Data Input'!S22)</f>
        <v>#N/A</v>
      </c>
      <c r="T19" s="74" t="e">
        <f>IF('0. Data Input'!T22="",NA(),'0. Data Input'!T22)</f>
        <v>#N/A</v>
      </c>
      <c r="U19" s="74" t="e">
        <f>IF('0. Data Input'!U22="",NA(),'0. Data Input'!U22)</f>
        <v>#N/A</v>
      </c>
      <c r="V19" s="95" t="e">
        <f>IF('0. Data Input'!V22="",NA(),'0. Data Input'!V22)</f>
        <v>#N/A</v>
      </c>
      <c r="W19" s="152" t="e">
        <f>IF('0. Data Input'!W22="",NA(),'0. Data Input'!W22)</f>
        <v>#N/A</v>
      </c>
      <c r="X19" s="74" t="e">
        <f>IF('0. Data Input'!X22="",NA(),'0. Data Input'!X22)</f>
        <v>#N/A</v>
      </c>
      <c r="Y19" s="74" t="e">
        <f>IF('0. Data Input'!Y22="",NA(),'0. Data Input'!Y22)</f>
        <v>#N/A</v>
      </c>
      <c r="Z19" s="74" t="e">
        <f>IF('0. Data Input'!Z22="",NA(),'0. Data Input'!Z22)</f>
        <v>#N/A</v>
      </c>
      <c r="AA19" s="74" t="e">
        <f>IF('0. Data Input'!AA22="",NA(),'0. Data Input'!AA22)</f>
        <v>#N/A</v>
      </c>
      <c r="AB19" s="74" t="e">
        <f>IF('0. Data Input'!AB22="",NA(),'0. Data Input'!AB22)</f>
        <v>#N/A</v>
      </c>
      <c r="AC19" s="74" t="e">
        <f>IF('0. Data Input'!AC22="",NA(),'0. Data Input'!AC22)</f>
        <v>#N/A</v>
      </c>
      <c r="AD19" s="74" t="e">
        <f>IF('0. Data Input'!AD22="",NA(),'0. Data Input'!AD22)</f>
        <v>#N/A</v>
      </c>
      <c r="AE19" s="74" t="e">
        <f>IF('0. Data Input'!AE22="",NA(),'0. Data Input'!AE22)</f>
        <v>#N/A</v>
      </c>
      <c r="AF19" s="95" t="e">
        <f>IF('0. Data Input'!AF22="",NA(),'0. Data Input'!AF22)</f>
        <v>#N/A</v>
      </c>
      <c r="AG19" s="152" t="e">
        <f>IF('0. Data Input'!AG22="",NA(),'0. Data Input'!AG22)</f>
        <v>#N/A</v>
      </c>
      <c r="AH19" s="74" t="e">
        <f>IF('0. Data Input'!AH22="",NA(),'0. Data Input'!AH22)</f>
        <v>#N/A</v>
      </c>
      <c r="AI19" s="74" t="e">
        <f>IF('0. Data Input'!AI22="",NA(),'0. Data Input'!AI22)</f>
        <v>#N/A</v>
      </c>
      <c r="AJ19" s="74" t="e">
        <f>IF('0. Data Input'!AJ22="",NA(),'0. Data Input'!AJ22)</f>
        <v>#N/A</v>
      </c>
      <c r="AK19" s="74" t="e">
        <f>IF('0. Data Input'!AK22="",NA(),'0. Data Input'!AK22)</f>
        <v>#N/A</v>
      </c>
      <c r="AL19" s="74" t="e">
        <f>IF('0. Data Input'!AL22="",NA(),'0. Data Input'!AL22)</f>
        <v>#N/A</v>
      </c>
      <c r="AM19" s="74" t="e">
        <f>IF('0. Data Input'!AM22="",NA(),'0. Data Input'!AM22)</f>
        <v>#N/A</v>
      </c>
      <c r="AN19" s="74" t="e">
        <f>IF('0. Data Input'!AN22="",NA(),'0. Data Input'!AN22)</f>
        <v>#N/A</v>
      </c>
      <c r="AO19" s="74" t="e">
        <f>IF('0. Data Input'!AO22="",NA(),'0. Data Input'!AO22)</f>
        <v>#N/A</v>
      </c>
      <c r="AP19" s="95" t="e">
        <f>IF('0. Data Input'!AP22="",NA(),'0. Data Input'!AP22)</f>
        <v>#N/A</v>
      </c>
      <c r="AQ19" s="152" t="e">
        <f>IF('0. Data Input'!AQ22="",NA(),'0. Data Input'!AQ22)</f>
        <v>#N/A</v>
      </c>
      <c r="AR19" s="74" t="e">
        <f>IF('0. Data Input'!AR22="",NA(),'0. Data Input'!AR22)</f>
        <v>#N/A</v>
      </c>
      <c r="AS19" s="74" t="e">
        <f>IF('0. Data Input'!AS22="",NA(),'0. Data Input'!AS22)</f>
        <v>#N/A</v>
      </c>
      <c r="AT19" s="74" t="e">
        <f>IF('0. Data Input'!AT22="",NA(),'0. Data Input'!AT22)</f>
        <v>#N/A</v>
      </c>
      <c r="AU19" s="74" t="e">
        <f>IF('0. Data Input'!AU22="",NA(),'0. Data Input'!AU22)</f>
        <v>#N/A</v>
      </c>
      <c r="AV19" s="74" t="e">
        <f>IF('0. Data Input'!AV22="",NA(),'0. Data Input'!AV22)</f>
        <v>#N/A</v>
      </c>
      <c r="AW19" s="74" t="e">
        <f>IF('0. Data Input'!AW22="",NA(),'0. Data Input'!AW22)</f>
        <v>#N/A</v>
      </c>
      <c r="AX19" s="74" t="e">
        <f>IF('0. Data Input'!AX22="",NA(),'0. Data Input'!AX22)</f>
        <v>#N/A</v>
      </c>
      <c r="AY19" s="74" t="e">
        <f>IF('0. Data Input'!AY22="",NA(),'0. Data Input'!AY22)</f>
        <v>#N/A</v>
      </c>
      <c r="AZ19" s="95" t="e">
        <f>IF('0. Data Input'!AZ22="",NA(),'0. Data Input'!AZ22)</f>
        <v>#N/A</v>
      </c>
      <c r="BA19" s="85"/>
    </row>
    <row r="20" spans="1:53" s="75" customFormat="1" ht="21.75" customHeight="1" x14ac:dyDescent="0.2">
      <c r="A20" s="137" t="s">
        <v>77</v>
      </c>
      <c r="B20" s="143"/>
      <c r="C20" s="160" t="str">
        <f>IF(AND(C18&lt;(C19*1.1),C18&gt;(C19*0.9)),"Within 10%",IF(C18&gt;(C19*1.1),"Exceed 10%",IF(C18&lt;(C19*0.9),"Below 10%",NA())))</f>
        <v>Within 10%</v>
      </c>
      <c r="D20" s="117" t="e">
        <f t="shared" ref="D20:AY20" si="5">IF(AND(D18&lt;(D19*1.1),D18&gt;(D19*0.9)),"Within 10%",IF(D18&gt;(D19*1.1),"Exceed 10%",IF(D18&lt;(D19*0.9),"Below 10%",NA())))</f>
        <v>#N/A</v>
      </c>
      <c r="E20" s="117" t="e">
        <f t="shared" si="5"/>
        <v>#N/A</v>
      </c>
      <c r="F20" s="117" t="e">
        <f t="shared" si="5"/>
        <v>#N/A</v>
      </c>
      <c r="G20" s="117" t="e">
        <f t="shared" si="5"/>
        <v>#N/A</v>
      </c>
      <c r="H20" s="117" t="e">
        <f t="shared" si="5"/>
        <v>#N/A</v>
      </c>
      <c r="I20" s="117" t="e">
        <f t="shared" si="5"/>
        <v>#N/A</v>
      </c>
      <c r="J20" s="117" t="e">
        <f t="shared" si="5"/>
        <v>#N/A</v>
      </c>
      <c r="K20" s="117" t="e">
        <f t="shared" si="5"/>
        <v>#N/A</v>
      </c>
      <c r="L20" s="118" t="e">
        <f t="shared" si="5"/>
        <v>#N/A</v>
      </c>
      <c r="M20" s="160" t="e">
        <f t="shared" si="5"/>
        <v>#N/A</v>
      </c>
      <c r="N20" s="117" t="e">
        <f t="shared" si="5"/>
        <v>#N/A</v>
      </c>
      <c r="O20" s="117" t="e">
        <f t="shared" si="5"/>
        <v>#N/A</v>
      </c>
      <c r="P20" s="117" t="e">
        <f t="shared" si="5"/>
        <v>#N/A</v>
      </c>
      <c r="Q20" s="117" t="e">
        <f t="shared" si="5"/>
        <v>#N/A</v>
      </c>
      <c r="R20" s="117" t="e">
        <f t="shared" si="5"/>
        <v>#N/A</v>
      </c>
      <c r="S20" s="117" t="e">
        <f t="shared" si="5"/>
        <v>#N/A</v>
      </c>
      <c r="T20" s="117" t="e">
        <f t="shared" si="5"/>
        <v>#N/A</v>
      </c>
      <c r="U20" s="117" t="e">
        <f t="shared" si="5"/>
        <v>#N/A</v>
      </c>
      <c r="V20" s="118" t="e">
        <f t="shared" si="5"/>
        <v>#N/A</v>
      </c>
      <c r="W20" s="160" t="e">
        <f t="shared" si="5"/>
        <v>#N/A</v>
      </c>
      <c r="X20" s="117" t="e">
        <f t="shared" si="5"/>
        <v>#N/A</v>
      </c>
      <c r="Y20" s="117" t="e">
        <f t="shared" si="5"/>
        <v>#N/A</v>
      </c>
      <c r="Z20" s="117" t="e">
        <f t="shared" si="5"/>
        <v>#N/A</v>
      </c>
      <c r="AA20" s="117" t="e">
        <f t="shared" si="5"/>
        <v>#N/A</v>
      </c>
      <c r="AB20" s="117" t="e">
        <f t="shared" si="5"/>
        <v>#N/A</v>
      </c>
      <c r="AC20" s="117" t="e">
        <f t="shared" si="5"/>
        <v>#N/A</v>
      </c>
      <c r="AD20" s="117" t="e">
        <f t="shared" si="5"/>
        <v>#N/A</v>
      </c>
      <c r="AE20" s="117" t="e">
        <f t="shared" si="5"/>
        <v>#N/A</v>
      </c>
      <c r="AF20" s="118" t="e">
        <f t="shared" si="5"/>
        <v>#N/A</v>
      </c>
      <c r="AG20" s="160" t="e">
        <f t="shared" si="5"/>
        <v>#N/A</v>
      </c>
      <c r="AH20" s="117" t="e">
        <f t="shared" si="5"/>
        <v>#N/A</v>
      </c>
      <c r="AI20" s="117" t="e">
        <f t="shared" si="5"/>
        <v>#N/A</v>
      </c>
      <c r="AJ20" s="117" t="e">
        <f t="shared" si="5"/>
        <v>#N/A</v>
      </c>
      <c r="AK20" s="117" t="e">
        <f t="shared" si="5"/>
        <v>#N/A</v>
      </c>
      <c r="AL20" s="117" t="e">
        <f t="shared" si="5"/>
        <v>#N/A</v>
      </c>
      <c r="AM20" s="117" t="e">
        <f t="shared" si="5"/>
        <v>#N/A</v>
      </c>
      <c r="AN20" s="117" t="e">
        <f t="shared" si="5"/>
        <v>#N/A</v>
      </c>
      <c r="AO20" s="117" t="e">
        <f t="shared" si="5"/>
        <v>#N/A</v>
      </c>
      <c r="AP20" s="118" t="e">
        <f t="shared" si="5"/>
        <v>#N/A</v>
      </c>
      <c r="AQ20" s="160" t="e">
        <f t="shared" si="5"/>
        <v>#N/A</v>
      </c>
      <c r="AR20" s="117" t="e">
        <f t="shared" si="5"/>
        <v>#N/A</v>
      </c>
      <c r="AS20" s="117" t="e">
        <f t="shared" si="5"/>
        <v>#N/A</v>
      </c>
      <c r="AT20" s="117" t="e">
        <f t="shared" si="5"/>
        <v>#N/A</v>
      </c>
      <c r="AU20" s="117" t="e">
        <f t="shared" si="5"/>
        <v>#N/A</v>
      </c>
      <c r="AV20" s="117" t="e">
        <f t="shared" si="5"/>
        <v>#N/A</v>
      </c>
      <c r="AW20" s="117" t="e">
        <f t="shared" si="5"/>
        <v>#N/A</v>
      </c>
      <c r="AX20" s="117" t="e">
        <f t="shared" si="5"/>
        <v>#N/A</v>
      </c>
      <c r="AY20" s="117" t="e">
        <f t="shared" si="5"/>
        <v>#N/A</v>
      </c>
      <c r="AZ20" s="118" t="e">
        <f>IF(AND(AZ18&lt;(AZ19*1.1),AZ18&gt;(AZ19*0.9)),"Within 10%",IF(AZ18&gt;(AZ19*1.1),"Exceed 10%",IF(AZ18&lt;(AZ19*0.9),"Below 10%",NA())))</f>
        <v>#N/A</v>
      </c>
      <c r="BA20" s="87"/>
    </row>
    <row r="21" spans="1:53" ht="21.75" customHeight="1" x14ac:dyDescent="0.2">
      <c r="A21" s="133" t="s">
        <v>102</v>
      </c>
      <c r="B21" s="144"/>
      <c r="C21" s="157"/>
      <c r="D21" s="115"/>
      <c r="E21" s="115"/>
      <c r="F21" s="115"/>
      <c r="G21" s="115"/>
      <c r="H21" s="115"/>
      <c r="I21" s="115"/>
      <c r="J21" s="115"/>
      <c r="K21" s="115"/>
      <c r="L21" s="116"/>
      <c r="M21" s="157"/>
      <c r="N21" s="115"/>
      <c r="O21" s="115"/>
      <c r="P21" s="115"/>
      <c r="Q21" s="115"/>
      <c r="R21" s="115"/>
      <c r="S21" s="115"/>
      <c r="T21" s="115"/>
      <c r="U21" s="115"/>
      <c r="V21" s="116"/>
      <c r="W21" s="157"/>
      <c r="X21" s="115"/>
      <c r="Y21" s="115"/>
      <c r="Z21" s="115"/>
      <c r="AA21" s="115"/>
      <c r="AB21" s="115"/>
      <c r="AC21" s="115"/>
      <c r="AD21" s="115"/>
      <c r="AE21" s="115"/>
      <c r="AF21" s="116"/>
      <c r="AG21" s="157"/>
      <c r="AH21" s="115"/>
      <c r="AI21" s="115"/>
      <c r="AJ21" s="115"/>
      <c r="AK21" s="115"/>
      <c r="AL21" s="115"/>
      <c r="AM21" s="115"/>
      <c r="AN21" s="115"/>
      <c r="AO21" s="115"/>
      <c r="AP21" s="116"/>
      <c r="AQ21" s="157"/>
      <c r="AR21" s="115"/>
      <c r="AS21" s="115"/>
      <c r="AT21" s="115"/>
      <c r="AU21" s="115"/>
      <c r="AV21" s="115"/>
      <c r="AW21" s="115"/>
      <c r="AX21" s="115"/>
      <c r="AY21" s="115"/>
      <c r="AZ21" s="116"/>
      <c r="BA21" s="85"/>
    </row>
    <row r="22" spans="1:53" ht="21.75" customHeight="1" x14ac:dyDescent="0.2">
      <c r="A22" s="134" t="s">
        <v>90</v>
      </c>
      <c r="B22" s="140" t="s">
        <v>81</v>
      </c>
      <c r="C22" s="152">
        <f>IF(OR('0. Data Input'!C8="",'0. Data Input'!C22=""),NA(),'0. Data Input'!C8/(SQRT('0. Data Input'!C22)))</f>
        <v>72.613493557186416</v>
      </c>
      <c r="D22" s="74" t="e">
        <f>IF(OR('0. Data Input'!D8="",'0. Data Input'!D22=""),NA(),'0. Data Input'!D8/(SQRT('0. Data Input'!D22)))</f>
        <v>#N/A</v>
      </c>
      <c r="E22" s="74" t="e">
        <f>IF(OR('0. Data Input'!E8="",'0. Data Input'!E22=""),NA(),'0. Data Input'!E8/(SQRT('0. Data Input'!E22)))</f>
        <v>#N/A</v>
      </c>
      <c r="F22" s="74" t="e">
        <f>IF(OR('0. Data Input'!F8="",'0. Data Input'!F22=""),NA(),'0. Data Input'!F8/(SQRT('0. Data Input'!F22)))</f>
        <v>#N/A</v>
      </c>
      <c r="G22" s="74" t="e">
        <f>IF(OR('0. Data Input'!G8="",'0. Data Input'!G22=""),NA(),'0. Data Input'!G8/(SQRT('0. Data Input'!G22)))</f>
        <v>#N/A</v>
      </c>
      <c r="H22" s="74" t="e">
        <f>IF(OR('0. Data Input'!H8="",'0. Data Input'!H22=""),NA(),'0. Data Input'!H8/(SQRT('0. Data Input'!H22)))</f>
        <v>#N/A</v>
      </c>
      <c r="I22" s="74" t="e">
        <f>IF(OR('0. Data Input'!I8="",'0. Data Input'!I22=""),NA(),'0. Data Input'!I8/(SQRT('0. Data Input'!I22)))</f>
        <v>#N/A</v>
      </c>
      <c r="J22" s="74" t="e">
        <f>IF(OR('0. Data Input'!J8="",'0. Data Input'!J22=""),NA(),'0. Data Input'!J8/(SQRT('0. Data Input'!J22)))</f>
        <v>#N/A</v>
      </c>
      <c r="K22" s="74" t="e">
        <f>IF(OR('0. Data Input'!K8="",'0. Data Input'!K22=""),NA(),'0. Data Input'!K8/(SQRT('0. Data Input'!K22)))</f>
        <v>#N/A</v>
      </c>
      <c r="L22" s="95" t="e">
        <f>IF(OR('0. Data Input'!L8="",'0. Data Input'!L22=""),NA(),'0. Data Input'!L8/(SQRT('0. Data Input'!L22)))</f>
        <v>#N/A</v>
      </c>
      <c r="M22" s="152" t="e">
        <f>IF(OR('0. Data Input'!M8="",'0. Data Input'!M22=""),NA(),'0. Data Input'!M8/(SQRT('0. Data Input'!M22)))</f>
        <v>#N/A</v>
      </c>
      <c r="N22" s="74" t="e">
        <f>IF(OR('0. Data Input'!N8="",'0. Data Input'!N22=""),NA(),'0. Data Input'!N8/(SQRT('0. Data Input'!N22)))</f>
        <v>#N/A</v>
      </c>
      <c r="O22" s="74" t="e">
        <f>IF(OR('0. Data Input'!O8="",'0. Data Input'!O22=""),NA(),'0. Data Input'!O8/(SQRT('0. Data Input'!O22)))</f>
        <v>#N/A</v>
      </c>
      <c r="P22" s="74" t="e">
        <f>IF(OR('0. Data Input'!P8="",'0. Data Input'!P22=""),NA(),'0. Data Input'!P8/(SQRT('0. Data Input'!P22)))</f>
        <v>#N/A</v>
      </c>
      <c r="Q22" s="74" t="e">
        <f>IF(OR('0. Data Input'!Q8="",'0. Data Input'!Q22=""),NA(),'0. Data Input'!Q8/(SQRT('0. Data Input'!Q22)))</f>
        <v>#N/A</v>
      </c>
      <c r="R22" s="74" t="e">
        <f>IF(OR('0. Data Input'!R8="",'0. Data Input'!R22=""),NA(),'0. Data Input'!R8/(SQRT('0. Data Input'!R22)))</f>
        <v>#N/A</v>
      </c>
      <c r="S22" s="74" t="e">
        <f>IF(OR('0. Data Input'!S8="",'0. Data Input'!S22=""),NA(),'0. Data Input'!S8/(SQRT('0. Data Input'!S22)))</f>
        <v>#N/A</v>
      </c>
      <c r="T22" s="74" t="e">
        <f>IF(OR('0. Data Input'!T8="",'0. Data Input'!T22=""),NA(),'0. Data Input'!T8/(SQRT('0. Data Input'!T22)))</f>
        <v>#N/A</v>
      </c>
      <c r="U22" s="74" t="e">
        <f>IF(OR('0. Data Input'!U8="",'0. Data Input'!U22=""),NA(),'0. Data Input'!U8/(SQRT('0. Data Input'!U22)))</f>
        <v>#N/A</v>
      </c>
      <c r="V22" s="95" t="e">
        <f>IF(OR('0. Data Input'!V8="",'0. Data Input'!V22=""),NA(),'0. Data Input'!V8/(SQRT('0. Data Input'!V22)))</f>
        <v>#N/A</v>
      </c>
      <c r="W22" s="152" t="e">
        <f>IF(OR('0. Data Input'!W8="",'0. Data Input'!W22=""),NA(),'0. Data Input'!W8/(SQRT('0. Data Input'!W22)))</f>
        <v>#N/A</v>
      </c>
      <c r="X22" s="74" t="e">
        <f>IF(OR('0. Data Input'!X8="",'0. Data Input'!X22=""),NA(),'0. Data Input'!X8/(SQRT('0. Data Input'!X22)))</f>
        <v>#N/A</v>
      </c>
      <c r="Y22" s="74" t="e">
        <f>IF(OR('0. Data Input'!Y8="",'0. Data Input'!Y22=""),NA(),'0. Data Input'!Y8/(SQRT('0. Data Input'!Y22)))</f>
        <v>#N/A</v>
      </c>
      <c r="Z22" s="74" t="e">
        <f>IF(OR('0. Data Input'!Z8="",'0. Data Input'!Z22=""),NA(),'0. Data Input'!Z8/(SQRT('0. Data Input'!Z22)))</f>
        <v>#N/A</v>
      </c>
      <c r="AA22" s="74" t="e">
        <f>IF(OR('0. Data Input'!AA8="",'0. Data Input'!AA22=""),NA(),'0. Data Input'!AA8/(SQRT('0. Data Input'!AA22)))</f>
        <v>#N/A</v>
      </c>
      <c r="AB22" s="74" t="e">
        <f>IF(OR('0. Data Input'!AB8="",'0. Data Input'!AB22=""),NA(),'0. Data Input'!AB8/(SQRT('0. Data Input'!AB22)))</f>
        <v>#N/A</v>
      </c>
      <c r="AC22" s="74" t="e">
        <f>IF(OR('0. Data Input'!AC8="",'0. Data Input'!AC22=""),NA(),'0. Data Input'!AC8/(SQRT('0. Data Input'!AC22)))</f>
        <v>#N/A</v>
      </c>
      <c r="AD22" s="74" t="e">
        <f>IF(OR('0. Data Input'!AD8="",'0. Data Input'!AD22=""),NA(),'0. Data Input'!AD8/(SQRT('0. Data Input'!AD22)))</f>
        <v>#N/A</v>
      </c>
      <c r="AE22" s="74" t="e">
        <f>IF(OR('0. Data Input'!AE8="",'0. Data Input'!AE22=""),NA(),'0. Data Input'!AE8/(SQRT('0. Data Input'!AE22)))</f>
        <v>#N/A</v>
      </c>
      <c r="AF22" s="95" t="e">
        <f>IF(OR('0. Data Input'!AF8="",'0. Data Input'!AF22=""),NA(),'0. Data Input'!AF8/(SQRT('0. Data Input'!AF22)))</f>
        <v>#N/A</v>
      </c>
      <c r="AG22" s="152" t="e">
        <f>IF(OR('0. Data Input'!AG8="",'0. Data Input'!AG22=""),NA(),'0. Data Input'!AG8/(SQRT('0. Data Input'!AG22)))</f>
        <v>#N/A</v>
      </c>
      <c r="AH22" s="74" t="e">
        <f>IF(OR('0. Data Input'!AH8="",'0. Data Input'!AH22=""),NA(),'0. Data Input'!AH8/(SQRT('0. Data Input'!AH22)))</f>
        <v>#N/A</v>
      </c>
      <c r="AI22" s="74" t="e">
        <f>IF(OR('0. Data Input'!AI8="",'0. Data Input'!AI22=""),NA(),'0. Data Input'!AI8/(SQRT('0. Data Input'!AI22)))</f>
        <v>#N/A</v>
      </c>
      <c r="AJ22" s="74" t="e">
        <f>IF(OR('0. Data Input'!AJ8="",'0. Data Input'!AJ22=""),NA(),'0. Data Input'!AJ8/(SQRT('0. Data Input'!AJ22)))</f>
        <v>#N/A</v>
      </c>
      <c r="AK22" s="74" t="e">
        <f>IF(OR('0. Data Input'!AK8="",'0. Data Input'!AK22=""),NA(),'0. Data Input'!AK8/(SQRT('0. Data Input'!AK22)))</f>
        <v>#N/A</v>
      </c>
      <c r="AL22" s="74" t="e">
        <f>IF(OR('0. Data Input'!AL8="",'0. Data Input'!AL22=""),NA(),'0. Data Input'!AL8/(SQRT('0. Data Input'!AL22)))</f>
        <v>#N/A</v>
      </c>
      <c r="AM22" s="74" t="e">
        <f>IF(OR('0. Data Input'!AM8="",'0. Data Input'!AM22=""),NA(),'0. Data Input'!AM8/(SQRT('0. Data Input'!AM22)))</f>
        <v>#N/A</v>
      </c>
      <c r="AN22" s="74" t="e">
        <f>IF(OR('0. Data Input'!AN8="",'0. Data Input'!AN22=""),NA(),'0. Data Input'!AN8/(SQRT('0. Data Input'!AN22)))</f>
        <v>#N/A</v>
      </c>
      <c r="AO22" s="74" t="e">
        <f>IF(OR('0. Data Input'!AO8="",'0. Data Input'!AO22=""),NA(),'0. Data Input'!AO8/(SQRT('0. Data Input'!AO22)))</f>
        <v>#N/A</v>
      </c>
      <c r="AP22" s="95" t="e">
        <f>IF(OR('0. Data Input'!AP8="",'0. Data Input'!AP22=""),NA(),'0. Data Input'!AP8/(SQRT('0. Data Input'!AP22)))</f>
        <v>#N/A</v>
      </c>
      <c r="AQ22" s="152" t="e">
        <f>IF(OR('0. Data Input'!AQ8="",'0. Data Input'!AQ22=""),NA(),'0. Data Input'!AQ8/(SQRT('0. Data Input'!AQ22)))</f>
        <v>#N/A</v>
      </c>
      <c r="AR22" s="74" t="e">
        <f>IF(OR('0. Data Input'!AR8="",'0. Data Input'!AR22=""),NA(),'0. Data Input'!AR8/(SQRT('0. Data Input'!AR22)))</f>
        <v>#N/A</v>
      </c>
      <c r="AS22" s="74" t="e">
        <f>IF(OR('0. Data Input'!AS8="",'0. Data Input'!AS22=""),NA(),'0. Data Input'!AS8/(SQRT('0. Data Input'!AS22)))</f>
        <v>#N/A</v>
      </c>
      <c r="AT22" s="74" t="e">
        <f>IF(OR('0. Data Input'!AT8="",'0. Data Input'!AT22=""),NA(),'0. Data Input'!AT8/(SQRT('0. Data Input'!AT22)))</f>
        <v>#N/A</v>
      </c>
      <c r="AU22" s="74" t="e">
        <f>IF(OR('0. Data Input'!AU8="",'0. Data Input'!AU22=""),NA(),'0. Data Input'!AU8/(SQRT('0. Data Input'!AU22)))</f>
        <v>#N/A</v>
      </c>
      <c r="AV22" s="74" t="e">
        <f>IF(OR('0. Data Input'!AV8="",'0. Data Input'!AV22=""),NA(),'0. Data Input'!AV8/(SQRT('0. Data Input'!AV22)))</f>
        <v>#N/A</v>
      </c>
      <c r="AW22" s="74" t="e">
        <f>IF(OR('0. Data Input'!AW8="",'0. Data Input'!AW22=""),NA(),'0. Data Input'!AW8/(SQRT('0. Data Input'!AW22)))</f>
        <v>#N/A</v>
      </c>
      <c r="AX22" s="74" t="e">
        <f>IF(OR('0. Data Input'!AX8="",'0. Data Input'!AX22=""),NA(),'0. Data Input'!AX8/(SQRT('0. Data Input'!AX22)))</f>
        <v>#N/A</v>
      </c>
      <c r="AY22" s="74" t="e">
        <f>IF(OR('0. Data Input'!AY8="",'0. Data Input'!AY22=""),NA(),'0. Data Input'!AY8/(SQRT('0. Data Input'!AY22)))</f>
        <v>#N/A</v>
      </c>
      <c r="AZ22" s="95" t="e">
        <f>IF(OR('0. Data Input'!AZ8="",'0. Data Input'!AZ22=""),NA(),'0. Data Input'!AZ8/(SQRT('0. Data Input'!AZ22)))</f>
        <v>#N/A</v>
      </c>
      <c r="BA22" s="85"/>
    </row>
    <row r="23" spans="1:53" ht="21.75" customHeight="1" x14ac:dyDescent="0.2">
      <c r="A23" s="131" t="s">
        <v>114</v>
      </c>
      <c r="B23" s="140" t="s">
        <v>81</v>
      </c>
      <c r="C23" s="155">
        <f>IF('0. Data Input'!C9="",NA(),'0. Data Input'!C9/(SQRT(C18)))</f>
        <v>73.69839617178323</v>
      </c>
      <c r="D23" s="77" t="e">
        <f>IF('0. Data Input'!D9="",NA(),'0. Data Input'!D9/(SQRT(D18)))</f>
        <v>#N/A</v>
      </c>
      <c r="E23" s="77" t="e">
        <f>IF('0. Data Input'!E9="",NA(),'0. Data Input'!E9/(SQRT(E18)))</f>
        <v>#N/A</v>
      </c>
      <c r="F23" s="77" t="e">
        <f>IF('0. Data Input'!F9="",NA(),'0. Data Input'!F9/(SQRT(F18)))</f>
        <v>#N/A</v>
      </c>
      <c r="G23" s="77" t="e">
        <f>IF('0. Data Input'!G9="",NA(),'0. Data Input'!G9/(SQRT(G18)))</f>
        <v>#N/A</v>
      </c>
      <c r="H23" s="77" t="e">
        <f>IF('0. Data Input'!H9="",NA(),'0. Data Input'!H9/(SQRT(H18)))</f>
        <v>#N/A</v>
      </c>
      <c r="I23" s="77" t="e">
        <f>IF('0. Data Input'!I9="",NA(),'0. Data Input'!I9/(SQRT(I18)))</f>
        <v>#N/A</v>
      </c>
      <c r="J23" s="77" t="e">
        <f>IF('0. Data Input'!J9="",NA(),'0. Data Input'!J9/(SQRT(J18)))</f>
        <v>#N/A</v>
      </c>
      <c r="K23" s="77" t="e">
        <f>IF('0. Data Input'!K9="",NA(),'0. Data Input'!K9/(SQRT(K18)))</f>
        <v>#N/A</v>
      </c>
      <c r="L23" s="97" t="e">
        <f>IF('0. Data Input'!L9="",NA(),'0. Data Input'!L9/(SQRT(L18)))</f>
        <v>#N/A</v>
      </c>
      <c r="M23" s="155" t="e">
        <f>IF('0. Data Input'!M9="",NA(),'0. Data Input'!M9/(SQRT(M18)))</f>
        <v>#N/A</v>
      </c>
      <c r="N23" s="77" t="e">
        <f>IF('0. Data Input'!N9="",NA(),'0. Data Input'!N9/(SQRT(N18)))</f>
        <v>#N/A</v>
      </c>
      <c r="O23" s="77" t="e">
        <f>IF('0. Data Input'!O9="",NA(),'0. Data Input'!O9/(SQRT(O18)))</f>
        <v>#N/A</v>
      </c>
      <c r="P23" s="77" t="e">
        <f>IF('0. Data Input'!P9="",NA(),'0. Data Input'!P9/(SQRT(P18)))</f>
        <v>#N/A</v>
      </c>
      <c r="Q23" s="77" t="e">
        <f>IF('0. Data Input'!Q9="",NA(),'0. Data Input'!Q9/(SQRT(Q18)))</f>
        <v>#N/A</v>
      </c>
      <c r="R23" s="77" t="e">
        <f>IF('0. Data Input'!R9="",NA(),'0. Data Input'!R9/(SQRT(R18)))</f>
        <v>#N/A</v>
      </c>
      <c r="S23" s="77" t="e">
        <f>IF('0. Data Input'!S9="",NA(),'0. Data Input'!S9/(SQRT(S18)))</f>
        <v>#N/A</v>
      </c>
      <c r="T23" s="77" t="e">
        <f>IF('0. Data Input'!T9="",NA(),'0. Data Input'!T9/(SQRT(T18)))</f>
        <v>#N/A</v>
      </c>
      <c r="U23" s="77" t="e">
        <f>IF('0. Data Input'!U9="",NA(),'0. Data Input'!U9/(SQRT(U18)))</f>
        <v>#N/A</v>
      </c>
      <c r="V23" s="97" t="e">
        <f>IF('0. Data Input'!V9="",NA(),'0. Data Input'!V9/(SQRT(V18)))</f>
        <v>#N/A</v>
      </c>
      <c r="W23" s="155" t="e">
        <f>IF('0. Data Input'!W9="",NA(),'0. Data Input'!W9/(SQRT(W18)))</f>
        <v>#N/A</v>
      </c>
      <c r="X23" s="77" t="e">
        <f>IF('0. Data Input'!X9="",NA(),'0. Data Input'!X9/(SQRT(X18)))</f>
        <v>#N/A</v>
      </c>
      <c r="Y23" s="77" t="e">
        <f>IF('0. Data Input'!Y9="",NA(),'0. Data Input'!Y9/(SQRT(Y18)))</f>
        <v>#N/A</v>
      </c>
      <c r="Z23" s="77" t="e">
        <f>IF('0. Data Input'!Z9="",NA(),'0. Data Input'!Z9/(SQRT(Z18)))</f>
        <v>#N/A</v>
      </c>
      <c r="AA23" s="77" t="e">
        <f>IF('0. Data Input'!AA9="",NA(),'0. Data Input'!AA9/(SQRT(AA18)))</f>
        <v>#N/A</v>
      </c>
      <c r="AB23" s="77" t="e">
        <f>IF('0. Data Input'!AB9="",NA(),'0. Data Input'!AB9/(SQRT(AB18)))</f>
        <v>#N/A</v>
      </c>
      <c r="AC23" s="77" t="e">
        <f>IF('0. Data Input'!AC9="",NA(),'0. Data Input'!AC9/(SQRT(AC18)))</f>
        <v>#N/A</v>
      </c>
      <c r="AD23" s="77" t="e">
        <f>IF('0. Data Input'!AD9="",NA(),'0. Data Input'!AD9/(SQRT(AD18)))</f>
        <v>#N/A</v>
      </c>
      <c r="AE23" s="77" t="e">
        <f>IF('0. Data Input'!AE9="",NA(),'0. Data Input'!AE9/(SQRT(AE18)))</f>
        <v>#N/A</v>
      </c>
      <c r="AF23" s="97" t="e">
        <f>IF('0. Data Input'!AF9="",NA(),'0. Data Input'!AF9/(SQRT(AF18)))</f>
        <v>#N/A</v>
      </c>
      <c r="AG23" s="155" t="e">
        <f>IF('0. Data Input'!AG9="",NA(),'0. Data Input'!AG9/(SQRT(AG18)))</f>
        <v>#N/A</v>
      </c>
      <c r="AH23" s="77" t="e">
        <f>IF('0. Data Input'!AH9="",NA(),'0. Data Input'!AH9/(SQRT(AH18)))</f>
        <v>#N/A</v>
      </c>
      <c r="AI23" s="77" t="e">
        <f>IF('0. Data Input'!AI9="",NA(),'0. Data Input'!AI9/(SQRT(AI18)))</f>
        <v>#N/A</v>
      </c>
      <c r="AJ23" s="77" t="e">
        <f>IF('0. Data Input'!AJ9="",NA(),'0. Data Input'!AJ9/(SQRT(AJ18)))</f>
        <v>#N/A</v>
      </c>
      <c r="AK23" s="77" t="e">
        <f>IF('0. Data Input'!AK9="",NA(),'0. Data Input'!AK9/(SQRT(AK18)))</f>
        <v>#N/A</v>
      </c>
      <c r="AL23" s="77" t="e">
        <f>IF('0. Data Input'!AL9="",NA(),'0. Data Input'!AL9/(SQRT(AL18)))</f>
        <v>#N/A</v>
      </c>
      <c r="AM23" s="77" t="e">
        <f>IF('0. Data Input'!AM9="",NA(),'0. Data Input'!AM9/(SQRT(AM18)))</f>
        <v>#N/A</v>
      </c>
      <c r="AN23" s="77" t="e">
        <f>IF('0. Data Input'!AN9="",NA(),'0. Data Input'!AN9/(SQRT(AN18)))</f>
        <v>#N/A</v>
      </c>
      <c r="AO23" s="77" t="e">
        <f>IF('0. Data Input'!AO9="",NA(),'0. Data Input'!AO9/(SQRT(AO18)))</f>
        <v>#N/A</v>
      </c>
      <c r="AP23" s="97" t="e">
        <f>IF('0. Data Input'!AP9="",NA(),'0. Data Input'!AP9/(SQRT(AP18)))</f>
        <v>#N/A</v>
      </c>
      <c r="AQ23" s="155" t="e">
        <f>IF('0. Data Input'!AQ9="",NA(),'0. Data Input'!AQ9/(SQRT(AQ18)))</f>
        <v>#N/A</v>
      </c>
      <c r="AR23" s="77" t="e">
        <f>IF('0. Data Input'!AR9="",NA(),'0. Data Input'!AR9/(SQRT(AR18)))</f>
        <v>#N/A</v>
      </c>
      <c r="AS23" s="77" t="e">
        <f>IF('0. Data Input'!AS9="",NA(),'0. Data Input'!AS9/(SQRT(AS18)))</f>
        <v>#N/A</v>
      </c>
      <c r="AT23" s="77" t="e">
        <f>IF('0. Data Input'!AT9="",NA(),'0. Data Input'!AT9/(SQRT(AT18)))</f>
        <v>#N/A</v>
      </c>
      <c r="AU23" s="77" t="e">
        <f>IF('0. Data Input'!AU9="",NA(),'0. Data Input'!AU9/(SQRT(AU18)))</f>
        <v>#N/A</v>
      </c>
      <c r="AV23" s="77" t="e">
        <f>IF('0. Data Input'!AV9="",NA(),'0. Data Input'!AV9/(SQRT(AV18)))</f>
        <v>#N/A</v>
      </c>
      <c r="AW23" s="77" t="e">
        <f>IF('0. Data Input'!AW9="",NA(),'0. Data Input'!AW9/(SQRT(AW18)))</f>
        <v>#N/A</v>
      </c>
      <c r="AX23" s="77" t="e">
        <f>IF('0. Data Input'!AX9="",NA(),'0. Data Input'!AX9/(SQRT(AX18)))</f>
        <v>#N/A</v>
      </c>
      <c r="AY23" s="77" t="e">
        <f>IF('0. Data Input'!AY9="",NA(),'0. Data Input'!AY9/(SQRT(AY18)))</f>
        <v>#N/A</v>
      </c>
      <c r="AZ23" s="97" t="e">
        <f>IF('0. Data Input'!AZ9="",NA(),'0. Data Input'!AZ9/(SQRT(AZ18)))</f>
        <v>#N/A</v>
      </c>
      <c r="BA23" s="85"/>
    </row>
    <row r="24" spans="1:53" ht="21.75" customHeight="1" x14ac:dyDescent="0.2">
      <c r="A24" s="135" t="s">
        <v>61</v>
      </c>
      <c r="B24" s="143" t="s">
        <v>81</v>
      </c>
      <c r="C24" s="161">
        <f>IF(OR('0. Data Input'!C32="",'0. Data Input'!C22=""),NA(),'0. Data Input'!C32/(SQRT('0. Data Input'!C22)))</f>
        <v>74.4562766010243</v>
      </c>
      <c r="D24" s="121" t="e">
        <f>IF(OR('0. Data Input'!D32="",'0. Data Input'!D22=""),NA(),'0. Data Input'!D32/(SQRT('0. Data Input'!D22)))</f>
        <v>#N/A</v>
      </c>
      <c r="E24" s="121" t="e">
        <f>IF(OR('0. Data Input'!E32="",'0. Data Input'!E22=""),NA(),'0. Data Input'!E32/(SQRT('0. Data Input'!E22)))</f>
        <v>#N/A</v>
      </c>
      <c r="F24" s="121" t="e">
        <f>IF(OR('0. Data Input'!F32="",'0. Data Input'!F22=""),NA(),'0. Data Input'!F32/(SQRT('0. Data Input'!F22)))</f>
        <v>#N/A</v>
      </c>
      <c r="G24" s="121" t="e">
        <f>IF(OR('0. Data Input'!G32="",'0. Data Input'!G22=""),NA(),'0. Data Input'!G32/(SQRT('0. Data Input'!G22)))</f>
        <v>#N/A</v>
      </c>
      <c r="H24" s="121" t="e">
        <f>IF(OR('0. Data Input'!H32="",'0. Data Input'!H22=""),NA(),'0. Data Input'!H32/(SQRT('0. Data Input'!H22)))</f>
        <v>#N/A</v>
      </c>
      <c r="I24" s="121" t="e">
        <f>IF(OR('0. Data Input'!I32="",'0. Data Input'!I22=""),NA(),'0. Data Input'!I32/(SQRT('0. Data Input'!I22)))</f>
        <v>#N/A</v>
      </c>
      <c r="J24" s="121" t="e">
        <f>IF(OR('0. Data Input'!J32="",'0. Data Input'!J22=""),NA(),'0. Data Input'!J32/(SQRT('0. Data Input'!J22)))</f>
        <v>#N/A</v>
      </c>
      <c r="K24" s="121" t="e">
        <f>IF(OR('0. Data Input'!K32="",'0. Data Input'!K22=""),NA(),'0. Data Input'!K32/(SQRT('0. Data Input'!K22)))</f>
        <v>#N/A</v>
      </c>
      <c r="L24" s="122" t="e">
        <f>IF(OR('0. Data Input'!L32="",'0. Data Input'!L22=""),NA(),'0. Data Input'!L32/(SQRT('0. Data Input'!L22)))</f>
        <v>#N/A</v>
      </c>
      <c r="M24" s="161" t="e">
        <f>IF(OR('0. Data Input'!M32="",'0. Data Input'!M22=""),NA(),'0. Data Input'!M32/(SQRT('0. Data Input'!M22)))</f>
        <v>#N/A</v>
      </c>
      <c r="N24" s="121" t="e">
        <f>IF(OR('0. Data Input'!N32="",'0. Data Input'!N22=""),NA(),'0. Data Input'!N32/(SQRT('0. Data Input'!N22)))</f>
        <v>#N/A</v>
      </c>
      <c r="O24" s="121" t="e">
        <f>IF(OR('0. Data Input'!O32="",'0. Data Input'!O22=""),NA(),'0. Data Input'!O32/(SQRT('0. Data Input'!O22)))</f>
        <v>#N/A</v>
      </c>
      <c r="P24" s="121" t="e">
        <f>IF(OR('0. Data Input'!P32="",'0. Data Input'!P22=""),NA(),'0. Data Input'!P32/(SQRT('0. Data Input'!P22)))</f>
        <v>#N/A</v>
      </c>
      <c r="Q24" s="121" t="e">
        <f>IF(OR('0. Data Input'!Q32="",'0. Data Input'!Q22=""),NA(),'0. Data Input'!Q32/(SQRT('0. Data Input'!Q22)))</f>
        <v>#N/A</v>
      </c>
      <c r="R24" s="121" t="e">
        <f>IF(OR('0. Data Input'!R32="",'0. Data Input'!R22=""),NA(),'0. Data Input'!R32/(SQRT('0. Data Input'!R22)))</f>
        <v>#N/A</v>
      </c>
      <c r="S24" s="121" t="e">
        <f>IF(OR('0. Data Input'!S32="",'0. Data Input'!S22=""),NA(),'0. Data Input'!S32/(SQRT('0. Data Input'!S22)))</f>
        <v>#N/A</v>
      </c>
      <c r="T24" s="121" t="e">
        <f>IF(OR('0. Data Input'!T32="",'0. Data Input'!T22=""),NA(),'0. Data Input'!T32/(SQRT('0. Data Input'!T22)))</f>
        <v>#N/A</v>
      </c>
      <c r="U24" s="121" t="e">
        <f>IF(OR('0. Data Input'!U32="",'0. Data Input'!U22=""),NA(),'0. Data Input'!U32/(SQRT('0. Data Input'!U22)))</f>
        <v>#N/A</v>
      </c>
      <c r="V24" s="122" t="e">
        <f>IF(OR('0. Data Input'!V32="",'0. Data Input'!V22=""),NA(),'0. Data Input'!V32/(SQRT('0. Data Input'!V22)))</f>
        <v>#N/A</v>
      </c>
      <c r="W24" s="161" t="e">
        <f>IF(OR('0. Data Input'!W32="",'0. Data Input'!W22=""),NA(),'0. Data Input'!W32/(SQRT('0. Data Input'!W22)))</f>
        <v>#N/A</v>
      </c>
      <c r="X24" s="121" t="e">
        <f>IF(OR('0. Data Input'!X32="",'0. Data Input'!X22=""),NA(),'0. Data Input'!X32/(SQRT('0. Data Input'!X22)))</f>
        <v>#N/A</v>
      </c>
      <c r="Y24" s="121" t="e">
        <f>IF(OR('0. Data Input'!Y32="",'0. Data Input'!Y22=""),NA(),'0. Data Input'!Y32/(SQRT('0. Data Input'!Y22)))</f>
        <v>#N/A</v>
      </c>
      <c r="Z24" s="121" t="e">
        <f>IF(OR('0. Data Input'!Z32="",'0. Data Input'!Z22=""),NA(),'0. Data Input'!Z32/(SQRT('0. Data Input'!Z22)))</f>
        <v>#N/A</v>
      </c>
      <c r="AA24" s="121" t="e">
        <f>IF(OR('0. Data Input'!AA32="",'0. Data Input'!AA22=""),NA(),'0. Data Input'!AA32/(SQRT('0. Data Input'!AA22)))</f>
        <v>#N/A</v>
      </c>
      <c r="AB24" s="121" t="e">
        <f>IF(OR('0. Data Input'!AB32="",'0. Data Input'!AB22=""),NA(),'0. Data Input'!AB32/(SQRT('0. Data Input'!AB22)))</f>
        <v>#N/A</v>
      </c>
      <c r="AC24" s="121" t="e">
        <f>IF(OR('0. Data Input'!AC32="",'0. Data Input'!AC22=""),NA(),'0. Data Input'!AC32/(SQRT('0. Data Input'!AC22)))</f>
        <v>#N/A</v>
      </c>
      <c r="AD24" s="121" t="e">
        <f>IF(OR('0. Data Input'!AD32="",'0. Data Input'!AD22=""),NA(),'0. Data Input'!AD32/(SQRT('0. Data Input'!AD22)))</f>
        <v>#N/A</v>
      </c>
      <c r="AE24" s="121" t="e">
        <f>IF(OR('0. Data Input'!AE32="",'0. Data Input'!AE22=""),NA(),'0. Data Input'!AE32/(SQRT('0. Data Input'!AE22)))</f>
        <v>#N/A</v>
      </c>
      <c r="AF24" s="122" t="e">
        <f>IF(OR('0. Data Input'!AF32="",'0. Data Input'!AF22=""),NA(),'0. Data Input'!AF32/(SQRT('0. Data Input'!AF22)))</f>
        <v>#N/A</v>
      </c>
      <c r="AG24" s="161" t="e">
        <f>IF(OR('0. Data Input'!AG32="",'0. Data Input'!AG22=""),NA(),'0. Data Input'!AG32/(SQRT('0. Data Input'!AG22)))</f>
        <v>#N/A</v>
      </c>
      <c r="AH24" s="121" t="e">
        <f>IF(OR('0. Data Input'!AH32="",'0. Data Input'!AH22=""),NA(),'0. Data Input'!AH32/(SQRT('0. Data Input'!AH22)))</f>
        <v>#N/A</v>
      </c>
      <c r="AI24" s="121" t="e">
        <f>IF(OR('0. Data Input'!AI32="",'0. Data Input'!AI22=""),NA(),'0. Data Input'!AI32/(SQRT('0. Data Input'!AI22)))</f>
        <v>#N/A</v>
      </c>
      <c r="AJ24" s="121" t="e">
        <f>IF(OR('0. Data Input'!AJ32="",'0. Data Input'!AJ22=""),NA(),'0. Data Input'!AJ32/(SQRT('0. Data Input'!AJ22)))</f>
        <v>#N/A</v>
      </c>
      <c r="AK24" s="121" t="e">
        <f>IF(OR('0. Data Input'!AK32="",'0. Data Input'!AK22=""),NA(),'0. Data Input'!AK32/(SQRT('0. Data Input'!AK22)))</f>
        <v>#N/A</v>
      </c>
      <c r="AL24" s="121" t="e">
        <f>IF(OR('0. Data Input'!AL32="",'0. Data Input'!AL22=""),NA(),'0. Data Input'!AL32/(SQRT('0. Data Input'!AL22)))</f>
        <v>#N/A</v>
      </c>
      <c r="AM24" s="121" t="e">
        <f>IF(OR('0. Data Input'!AM32="",'0. Data Input'!AM22=""),NA(),'0. Data Input'!AM32/(SQRT('0. Data Input'!AM22)))</f>
        <v>#N/A</v>
      </c>
      <c r="AN24" s="121" t="e">
        <f>IF(OR('0. Data Input'!AN32="",'0. Data Input'!AN22=""),NA(),'0. Data Input'!AN32/(SQRT('0. Data Input'!AN22)))</f>
        <v>#N/A</v>
      </c>
      <c r="AO24" s="121" t="e">
        <f>IF(OR('0. Data Input'!AO32="",'0. Data Input'!AO22=""),NA(),'0. Data Input'!AO32/(SQRT('0. Data Input'!AO22)))</f>
        <v>#N/A</v>
      </c>
      <c r="AP24" s="122" t="e">
        <f>IF(OR('0. Data Input'!AP32="",'0. Data Input'!AP22=""),NA(),'0. Data Input'!AP32/(SQRT('0. Data Input'!AP22)))</f>
        <v>#N/A</v>
      </c>
      <c r="AQ24" s="161" t="e">
        <f>IF(OR('0. Data Input'!AQ32="",'0. Data Input'!AQ22=""),NA(),'0. Data Input'!AQ32/(SQRT('0. Data Input'!AQ22)))</f>
        <v>#N/A</v>
      </c>
      <c r="AR24" s="121" t="e">
        <f>IF(OR('0. Data Input'!AR32="",'0. Data Input'!AR22=""),NA(),'0. Data Input'!AR32/(SQRT('0. Data Input'!AR22)))</f>
        <v>#N/A</v>
      </c>
      <c r="AS24" s="121" t="e">
        <f>IF(OR('0. Data Input'!AS32="",'0. Data Input'!AS22=""),NA(),'0. Data Input'!AS32/(SQRT('0. Data Input'!AS22)))</f>
        <v>#N/A</v>
      </c>
      <c r="AT24" s="121" t="e">
        <f>IF(OR('0. Data Input'!AT32="",'0. Data Input'!AT22=""),NA(),'0. Data Input'!AT32/(SQRT('0. Data Input'!AT22)))</f>
        <v>#N/A</v>
      </c>
      <c r="AU24" s="121" t="e">
        <f>IF(OR('0. Data Input'!AU32="",'0. Data Input'!AU22=""),NA(),'0. Data Input'!AU32/(SQRT('0. Data Input'!AU22)))</f>
        <v>#N/A</v>
      </c>
      <c r="AV24" s="121" t="e">
        <f>IF(OR('0. Data Input'!AV32="",'0. Data Input'!AV22=""),NA(),'0. Data Input'!AV32/(SQRT('0. Data Input'!AV22)))</f>
        <v>#N/A</v>
      </c>
      <c r="AW24" s="121" t="e">
        <f>IF(OR('0. Data Input'!AW32="",'0. Data Input'!AW22=""),NA(),'0. Data Input'!AW32/(SQRT('0. Data Input'!AW22)))</f>
        <v>#N/A</v>
      </c>
      <c r="AX24" s="121" t="e">
        <f>IF(OR('0. Data Input'!AX32="",'0. Data Input'!AX22=""),NA(),'0. Data Input'!AX32/(SQRT('0. Data Input'!AX22)))</f>
        <v>#N/A</v>
      </c>
      <c r="AY24" s="121" t="e">
        <f>IF(OR('0. Data Input'!AY32="",'0. Data Input'!AY22=""),NA(),'0. Data Input'!AY32/(SQRT('0. Data Input'!AY22)))</f>
        <v>#N/A</v>
      </c>
      <c r="AZ24" s="122" t="e">
        <f>IF(OR('0. Data Input'!AZ32="",'0. Data Input'!AZ22=""),NA(),'0. Data Input'!AZ32/(SQRT('0. Data Input'!AZ22)))</f>
        <v>#N/A</v>
      </c>
      <c r="BA24" s="85"/>
    </row>
    <row r="25" spans="1:53" ht="21.75" customHeight="1" x14ac:dyDescent="0.2">
      <c r="A25" s="133" t="s">
        <v>103</v>
      </c>
      <c r="B25" s="142"/>
      <c r="C25" s="162"/>
      <c r="D25" s="123"/>
      <c r="E25" s="123"/>
      <c r="F25" s="123"/>
      <c r="G25" s="123"/>
      <c r="H25" s="123"/>
      <c r="I25" s="123"/>
      <c r="J25" s="123"/>
      <c r="K25" s="123"/>
      <c r="L25" s="124"/>
      <c r="M25" s="162"/>
      <c r="N25" s="123"/>
      <c r="O25" s="123"/>
      <c r="P25" s="123"/>
      <c r="Q25" s="123"/>
      <c r="R25" s="123"/>
      <c r="S25" s="123"/>
      <c r="T25" s="123"/>
      <c r="U25" s="123"/>
      <c r="V25" s="124"/>
      <c r="W25" s="162"/>
      <c r="X25" s="123"/>
      <c r="Y25" s="123"/>
      <c r="Z25" s="123"/>
      <c r="AA25" s="123"/>
      <c r="AB25" s="123"/>
      <c r="AC25" s="123"/>
      <c r="AD25" s="123"/>
      <c r="AE25" s="123"/>
      <c r="AF25" s="124"/>
      <c r="AG25" s="162"/>
      <c r="AH25" s="123"/>
      <c r="AI25" s="123"/>
      <c r="AJ25" s="123"/>
      <c r="AK25" s="123"/>
      <c r="AL25" s="123"/>
      <c r="AM25" s="123"/>
      <c r="AN25" s="123"/>
      <c r="AO25" s="123"/>
      <c r="AP25" s="124"/>
      <c r="AQ25" s="162"/>
      <c r="AR25" s="123"/>
      <c r="AS25" s="123"/>
      <c r="AT25" s="123"/>
      <c r="AU25" s="123"/>
      <c r="AV25" s="123"/>
      <c r="AW25" s="123"/>
      <c r="AX25" s="123"/>
      <c r="AY25" s="123"/>
      <c r="AZ25" s="124"/>
      <c r="BA25" s="85"/>
    </row>
    <row r="26" spans="1:53" s="75" customFormat="1" ht="21.75" customHeight="1" x14ac:dyDescent="0.2">
      <c r="A26" s="134" t="s">
        <v>91</v>
      </c>
      <c r="B26" s="140" t="s">
        <v>82</v>
      </c>
      <c r="C26" s="163">
        <f>IFERROR(119*(C22^-1.52),NA())</f>
        <v>0.17652272249300671</v>
      </c>
      <c r="D26" s="76" t="e">
        <f t="shared" ref="D26:AZ26" si="6">IFERROR(119*(D22^-1.52),NA())</f>
        <v>#N/A</v>
      </c>
      <c r="E26" s="76" t="e">
        <f t="shared" si="6"/>
        <v>#N/A</v>
      </c>
      <c r="F26" s="76" t="e">
        <f t="shared" si="6"/>
        <v>#N/A</v>
      </c>
      <c r="G26" s="76" t="e">
        <f t="shared" si="6"/>
        <v>#N/A</v>
      </c>
      <c r="H26" s="76" t="e">
        <f t="shared" si="6"/>
        <v>#N/A</v>
      </c>
      <c r="I26" s="76" t="e">
        <f t="shared" si="6"/>
        <v>#N/A</v>
      </c>
      <c r="J26" s="76" t="e">
        <f t="shared" si="6"/>
        <v>#N/A</v>
      </c>
      <c r="K26" s="76" t="e">
        <f t="shared" si="6"/>
        <v>#N/A</v>
      </c>
      <c r="L26" s="96" t="e">
        <f t="shared" si="6"/>
        <v>#N/A</v>
      </c>
      <c r="M26" s="163" t="e">
        <f t="shared" si="6"/>
        <v>#N/A</v>
      </c>
      <c r="N26" s="76" t="e">
        <f t="shared" si="6"/>
        <v>#N/A</v>
      </c>
      <c r="O26" s="76" t="e">
        <f t="shared" si="6"/>
        <v>#N/A</v>
      </c>
      <c r="P26" s="76" t="e">
        <f t="shared" si="6"/>
        <v>#N/A</v>
      </c>
      <c r="Q26" s="76" t="e">
        <f t="shared" si="6"/>
        <v>#N/A</v>
      </c>
      <c r="R26" s="76" t="e">
        <f t="shared" si="6"/>
        <v>#N/A</v>
      </c>
      <c r="S26" s="76" t="e">
        <f t="shared" si="6"/>
        <v>#N/A</v>
      </c>
      <c r="T26" s="76" t="e">
        <f t="shared" si="6"/>
        <v>#N/A</v>
      </c>
      <c r="U26" s="76" t="e">
        <f t="shared" si="6"/>
        <v>#N/A</v>
      </c>
      <c r="V26" s="96" t="e">
        <f t="shared" si="6"/>
        <v>#N/A</v>
      </c>
      <c r="W26" s="163" t="e">
        <f t="shared" si="6"/>
        <v>#N/A</v>
      </c>
      <c r="X26" s="76" t="e">
        <f t="shared" si="6"/>
        <v>#N/A</v>
      </c>
      <c r="Y26" s="76" t="e">
        <f t="shared" si="6"/>
        <v>#N/A</v>
      </c>
      <c r="Z26" s="76" t="e">
        <f t="shared" si="6"/>
        <v>#N/A</v>
      </c>
      <c r="AA26" s="76" t="e">
        <f t="shared" si="6"/>
        <v>#N/A</v>
      </c>
      <c r="AB26" s="76" t="e">
        <f t="shared" si="6"/>
        <v>#N/A</v>
      </c>
      <c r="AC26" s="76" t="e">
        <f t="shared" si="6"/>
        <v>#N/A</v>
      </c>
      <c r="AD26" s="76" t="e">
        <f t="shared" si="6"/>
        <v>#N/A</v>
      </c>
      <c r="AE26" s="76" t="e">
        <f t="shared" si="6"/>
        <v>#N/A</v>
      </c>
      <c r="AF26" s="96" t="e">
        <f t="shared" si="6"/>
        <v>#N/A</v>
      </c>
      <c r="AG26" s="163" t="e">
        <f t="shared" si="6"/>
        <v>#N/A</v>
      </c>
      <c r="AH26" s="76" t="e">
        <f t="shared" si="6"/>
        <v>#N/A</v>
      </c>
      <c r="AI26" s="76" t="e">
        <f t="shared" si="6"/>
        <v>#N/A</v>
      </c>
      <c r="AJ26" s="76" t="e">
        <f t="shared" si="6"/>
        <v>#N/A</v>
      </c>
      <c r="AK26" s="76" t="e">
        <f t="shared" si="6"/>
        <v>#N/A</v>
      </c>
      <c r="AL26" s="76" t="e">
        <f t="shared" si="6"/>
        <v>#N/A</v>
      </c>
      <c r="AM26" s="76" t="e">
        <f t="shared" si="6"/>
        <v>#N/A</v>
      </c>
      <c r="AN26" s="76" t="e">
        <f t="shared" si="6"/>
        <v>#N/A</v>
      </c>
      <c r="AO26" s="76" t="e">
        <f t="shared" si="6"/>
        <v>#N/A</v>
      </c>
      <c r="AP26" s="96" t="e">
        <f t="shared" si="6"/>
        <v>#N/A</v>
      </c>
      <c r="AQ26" s="163" t="e">
        <f t="shared" si="6"/>
        <v>#N/A</v>
      </c>
      <c r="AR26" s="76" t="e">
        <f t="shared" si="6"/>
        <v>#N/A</v>
      </c>
      <c r="AS26" s="76" t="e">
        <f t="shared" si="6"/>
        <v>#N/A</v>
      </c>
      <c r="AT26" s="76" t="e">
        <f t="shared" si="6"/>
        <v>#N/A</v>
      </c>
      <c r="AU26" s="76" t="e">
        <f t="shared" si="6"/>
        <v>#N/A</v>
      </c>
      <c r="AV26" s="76" t="e">
        <f t="shared" si="6"/>
        <v>#N/A</v>
      </c>
      <c r="AW26" s="76" t="e">
        <f t="shared" si="6"/>
        <v>#N/A</v>
      </c>
      <c r="AX26" s="76" t="e">
        <f t="shared" si="6"/>
        <v>#N/A</v>
      </c>
      <c r="AY26" s="76" t="e">
        <f t="shared" si="6"/>
        <v>#N/A</v>
      </c>
      <c r="AZ26" s="96" t="e">
        <f t="shared" si="6"/>
        <v>#N/A</v>
      </c>
      <c r="BA26" s="87"/>
    </row>
    <row r="27" spans="1:53" s="75" customFormat="1" ht="21.75" customHeight="1" x14ac:dyDescent="0.2">
      <c r="A27" s="134" t="s">
        <v>92</v>
      </c>
      <c r="B27" s="140" t="s">
        <v>82</v>
      </c>
      <c r="C27" s="163">
        <f>IFERROR(438*(C22^-1.52),NA())</f>
        <v>0.64972228951207511</v>
      </c>
      <c r="D27" s="76" t="e">
        <f t="shared" ref="D27:AZ27" si="7">IFERROR(438*(D22^-1.52),NA())</f>
        <v>#N/A</v>
      </c>
      <c r="E27" s="76" t="e">
        <f t="shared" si="7"/>
        <v>#N/A</v>
      </c>
      <c r="F27" s="76" t="e">
        <f t="shared" si="7"/>
        <v>#N/A</v>
      </c>
      <c r="G27" s="76" t="e">
        <f t="shared" si="7"/>
        <v>#N/A</v>
      </c>
      <c r="H27" s="76" t="e">
        <f t="shared" si="7"/>
        <v>#N/A</v>
      </c>
      <c r="I27" s="76" t="e">
        <f t="shared" si="7"/>
        <v>#N/A</v>
      </c>
      <c r="J27" s="76" t="e">
        <f t="shared" si="7"/>
        <v>#N/A</v>
      </c>
      <c r="K27" s="76" t="e">
        <f t="shared" si="7"/>
        <v>#N/A</v>
      </c>
      <c r="L27" s="96" t="e">
        <f t="shared" si="7"/>
        <v>#N/A</v>
      </c>
      <c r="M27" s="163" t="e">
        <f t="shared" si="7"/>
        <v>#N/A</v>
      </c>
      <c r="N27" s="76" t="e">
        <f t="shared" si="7"/>
        <v>#N/A</v>
      </c>
      <c r="O27" s="76" t="e">
        <f t="shared" si="7"/>
        <v>#N/A</v>
      </c>
      <c r="P27" s="76" t="e">
        <f t="shared" si="7"/>
        <v>#N/A</v>
      </c>
      <c r="Q27" s="76" t="e">
        <f t="shared" si="7"/>
        <v>#N/A</v>
      </c>
      <c r="R27" s="76" t="e">
        <f t="shared" si="7"/>
        <v>#N/A</v>
      </c>
      <c r="S27" s="76" t="e">
        <f t="shared" si="7"/>
        <v>#N/A</v>
      </c>
      <c r="T27" s="76" t="e">
        <f t="shared" si="7"/>
        <v>#N/A</v>
      </c>
      <c r="U27" s="76" t="e">
        <f t="shared" si="7"/>
        <v>#N/A</v>
      </c>
      <c r="V27" s="96" t="e">
        <f t="shared" si="7"/>
        <v>#N/A</v>
      </c>
      <c r="W27" s="163" t="e">
        <f t="shared" si="7"/>
        <v>#N/A</v>
      </c>
      <c r="X27" s="76" t="e">
        <f t="shared" si="7"/>
        <v>#N/A</v>
      </c>
      <c r="Y27" s="76" t="e">
        <f t="shared" si="7"/>
        <v>#N/A</v>
      </c>
      <c r="Z27" s="76" t="e">
        <f t="shared" si="7"/>
        <v>#N/A</v>
      </c>
      <c r="AA27" s="76" t="e">
        <f t="shared" si="7"/>
        <v>#N/A</v>
      </c>
      <c r="AB27" s="76" t="e">
        <f t="shared" si="7"/>
        <v>#N/A</v>
      </c>
      <c r="AC27" s="76" t="e">
        <f t="shared" si="7"/>
        <v>#N/A</v>
      </c>
      <c r="AD27" s="76" t="e">
        <f t="shared" si="7"/>
        <v>#N/A</v>
      </c>
      <c r="AE27" s="76" t="e">
        <f t="shared" si="7"/>
        <v>#N/A</v>
      </c>
      <c r="AF27" s="96" t="e">
        <f t="shared" si="7"/>
        <v>#N/A</v>
      </c>
      <c r="AG27" s="163" t="e">
        <f t="shared" si="7"/>
        <v>#N/A</v>
      </c>
      <c r="AH27" s="76" t="e">
        <f t="shared" si="7"/>
        <v>#N/A</v>
      </c>
      <c r="AI27" s="76" t="e">
        <f t="shared" si="7"/>
        <v>#N/A</v>
      </c>
      <c r="AJ27" s="76" t="e">
        <f t="shared" si="7"/>
        <v>#N/A</v>
      </c>
      <c r="AK27" s="76" t="e">
        <f t="shared" si="7"/>
        <v>#N/A</v>
      </c>
      <c r="AL27" s="76" t="e">
        <f t="shared" si="7"/>
        <v>#N/A</v>
      </c>
      <c r="AM27" s="76" t="e">
        <f t="shared" si="7"/>
        <v>#N/A</v>
      </c>
      <c r="AN27" s="76" t="e">
        <f t="shared" si="7"/>
        <v>#N/A</v>
      </c>
      <c r="AO27" s="76" t="e">
        <f t="shared" si="7"/>
        <v>#N/A</v>
      </c>
      <c r="AP27" s="96" t="e">
        <f t="shared" si="7"/>
        <v>#N/A</v>
      </c>
      <c r="AQ27" s="163" t="e">
        <f t="shared" si="7"/>
        <v>#N/A</v>
      </c>
      <c r="AR27" s="76" t="e">
        <f t="shared" si="7"/>
        <v>#N/A</v>
      </c>
      <c r="AS27" s="76" t="e">
        <f t="shared" si="7"/>
        <v>#N/A</v>
      </c>
      <c r="AT27" s="76" t="e">
        <f t="shared" si="7"/>
        <v>#N/A</v>
      </c>
      <c r="AU27" s="76" t="e">
        <f t="shared" si="7"/>
        <v>#N/A</v>
      </c>
      <c r="AV27" s="76" t="e">
        <f t="shared" si="7"/>
        <v>#N/A</v>
      </c>
      <c r="AW27" s="76" t="e">
        <f t="shared" si="7"/>
        <v>#N/A</v>
      </c>
      <c r="AX27" s="76" t="e">
        <f t="shared" si="7"/>
        <v>#N/A</v>
      </c>
      <c r="AY27" s="76" t="e">
        <f t="shared" si="7"/>
        <v>#N/A</v>
      </c>
      <c r="AZ27" s="96" t="e">
        <f t="shared" si="7"/>
        <v>#N/A</v>
      </c>
      <c r="BA27" s="87"/>
    </row>
    <row r="28" spans="1:53" s="75" customFormat="1" ht="21.75" customHeight="1" x14ac:dyDescent="0.2">
      <c r="A28" s="131" t="s">
        <v>93</v>
      </c>
      <c r="B28" s="145"/>
      <c r="C28" s="159" t="str">
        <f>IFERROR(IF(('0. Data Input'!C26&gt;C27),"Greater","Less"),NA())</f>
        <v>Less</v>
      </c>
      <c r="D28" s="75" t="e">
        <f>IFERROR(IF(('0. Data Input'!D26&gt;D27),"Greater","Less"),NA())</f>
        <v>#N/A</v>
      </c>
      <c r="E28" s="75" t="e">
        <f>IFERROR(IF(('0. Data Input'!E26&gt;E27),"Greater","Less"),NA())</f>
        <v>#N/A</v>
      </c>
      <c r="F28" s="75" t="e">
        <f>IFERROR(IF(('0. Data Input'!F26&gt;F27),"Greater","Less"),NA())</f>
        <v>#N/A</v>
      </c>
      <c r="G28" s="75" t="e">
        <f>IFERROR(IF(('0. Data Input'!G26&gt;G27),"Greater","Less"),NA())</f>
        <v>#N/A</v>
      </c>
      <c r="H28" s="75" t="e">
        <f>IFERROR(IF(('0. Data Input'!H26&gt;H27),"Greater","Less"),NA())</f>
        <v>#N/A</v>
      </c>
      <c r="I28" s="75" t="e">
        <f>IFERROR(IF(('0. Data Input'!I26&gt;I27),"Greater","Less"),NA())</f>
        <v>#N/A</v>
      </c>
      <c r="J28" s="75" t="e">
        <f>IFERROR(IF(('0. Data Input'!J26&gt;J27),"Greater","Less"),NA())</f>
        <v>#N/A</v>
      </c>
      <c r="K28" s="75" t="e">
        <f>IFERROR(IF(('0. Data Input'!K26&gt;K27),"Greater","Less"),NA())</f>
        <v>#N/A</v>
      </c>
      <c r="L28" s="99" t="e">
        <f>IFERROR(IF(('0. Data Input'!L26&gt;L27),"Greater","Less"),NA())</f>
        <v>#N/A</v>
      </c>
      <c r="M28" s="159" t="e">
        <f>IFERROR(IF(('0. Data Input'!M26&gt;M27),"Greater","Less"),NA())</f>
        <v>#N/A</v>
      </c>
      <c r="N28" s="75" t="e">
        <f>IFERROR(IF(('0. Data Input'!N26&gt;N27),"Greater","Less"),NA())</f>
        <v>#N/A</v>
      </c>
      <c r="O28" s="75" t="e">
        <f>IFERROR(IF(('0. Data Input'!O26&gt;O27),"Greater","Less"),NA())</f>
        <v>#N/A</v>
      </c>
      <c r="P28" s="75" t="e">
        <f>IFERROR(IF(('0. Data Input'!P26&gt;P27),"Greater","Less"),NA())</f>
        <v>#N/A</v>
      </c>
      <c r="Q28" s="75" t="e">
        <f>IFERROR(IF(('0. Data Input'!Q26&gt;Q27),"Greater","Less"),NA())</f>
        <v>#N/A</v>
      </c>
      <c r="R28" s="75" t="e">
        <f>IFERROR(IF(('0. Data Input'!R26&gt;R27),"Greater","Less"),NA())</f>
        <v>#N/A</v>
      </c>
      <c r="S28" s="75" t="e">
        <f>IFERROR(IF(('0. Data Input'!S26&gt;S27),"Greater","Less"),NA())</f>
        <v>#N/A</v>
      </c>
      <c r="T28" s="75" t="e">
        <f>IFERROR(IF(('0. Data Input'!T26&gt;T27),"Greater","Less"),NA())</f>
        <v>#N/A</v>
      </c>
      <c r="U28" s="75" t="e">
        <f>IFERROR(IF(('0. Data Input'!U26&gt;U27),"Greater","Less"),NA())</f>
        <v>#N/A</v>
      </c>
      <c r="V28" s="99" t="e">
        <f>IFERROR(IF(('0. Data Input'!V26&gt;V27),"Greater","Less"),NA())</f>
        <v>#N/A</v>
      </c>
      <c r="W28" s="159" t="e">
        <f>IFERROR(IF(('0. Data Input'!W26&gt;W27),"Greater","Less"),NA())</f>
        <v>#N/A</v>
      </c>
      <c r="X28" s="75" t="e">
        <f>IFERROR(IF(('0. Data Input'!X26&gt;X27),"Greater","Less"),NA())</f>
        <v>#N/A</v>
      </c>
      <c r="Y28" s="75" t="e">
        <f>IFERROR(IF(('0. Data Input'!Y26&gt;Y27),"Greater","Less"),NA())</f>
        <v>#N/A</v>
      </c>
      <c r="Z28" s="75" t="e">
        <f>IFERROR(IF(('0. Data Input'!Z26&gt;Z27),"Greater","Less"),NA())</f>
        <v>#N/A</v>
      </c>
      <c r="AA28" s="75" t="e">
        <f>IFERROR(IF(('0. Data Input'!AA26&gt;AA27),"Greater","Less"),NA())</f>
        <v>#N/A</v>
      </c>
      <c r="AB28" s="75" t="e">
        <f>IFERROR(IF(('0. Data Input'!AB26&gt;AB27),"Greater","Less"),NA())</f>
        <v>#N/A</v>
      </c>
      <c r="AC28" s="75" t="e">
        <f>IFERROR(IF(('0. Data Input'!AC26&gt;AC27),"Greater","Less"),NA())</f>
        <v>#N/A</v>
      </c>
      <c r="AD28" s="75" t="e">
        <f>IFERROR(IF(('0. Data Input'!AD26&gt;AD27),"Greater","Less"),NA())</f>
        <v>#N/A</v>
      </c>
      <c r="AE28" s="75" t="e">
        <f>IFERROR(IF(('0. Data Input'!AE26&gt;AE27),"Greater","Less"),NA())</f>
        <v>#N/A</v>
      </c>
      <c r="AF28" s="99" t="e">
        <f>IFERROR(IF(('0. Data Input'!AF26&gt;AF27),"Greater","Less"),NA())</f>
        <v>#N/A</v>
      </c>
      <c r="AG28" s="159" t="e">
        <f>IFERROR(IF(('0. Data Input'!AG26&gt;AG27),"Greater","Less"),NA())</f>
        <v>#N/A</v>
      </c>
      <c r="AH28" s="75" t="e">
        <f>IFERROR(IF(('0. Data Input'!AH26&gt;AH27),"Greater","Less"),NA())</f>
        <v>#N/A</v>
      </c>
      <c r="AI28" s="75" t="e">
        <f>IFERROR(IF(('0. Data Input'!AI26&gt;AI27),"Greater","Less"),NA())</f>
        <v>#N/A</v>
      </c>
      <c r="AJ28" s="75" t="e">
        <f>IFERROR(IF(('0. Data Input'!AJ26&gt;AJ27),"Greater","Less"),NA())</f>
        <v>#N/A</v>
      </c>
      <c r="AK28" s="75" t="e">
        <f>IFERROR(IF(('0. Data Input'!AK26&gt;AK27),"Greater","Less"),NA())</f>
        <v>#N/A</v>
      </c>
      <c r="AL28" s="75" t="e">
        <f>IFERROR(IF(('0. Data Input'!AL26&gt;AL27),"Greater","Less"),NA())</f>
        <v>#N/A</v>
      </c>
      <c r="AM28" s="75" t="e">
        <f>IFERROR(IF(('0. Data Input'!AM26&gt;AM27),"Greater","Less"),NA())</f>
        <v>#N/A</v>
      </c>
      <c r="AN28" s="75" t="e">
        <f>IFERROR(IF(('0. Data Input'!AN26&gt;AN27),"Greater","Less"),NA())</f>
        <v>#N/A</v>
      </c>
      <c r="AO28" s="75" t="e">
        <f>IFERROR(IF(('0. Data Input'!AO26&gt;AO27),"Greater","Less"),NA())</f>
        <v>#N/A</v>
      </c>
      <c r="AP28" s="99" t="e">
        <f>IFERROR(IF(('0. Data Input'!AP26&gt;AP27),"Greater","Less"),NA())</f>
        <v>#N/A</v>
      </c>
      <c r="AQ28" s="159" t="e">
        <f>IFERROR(IF(('0. Data Input'!AQ26&gt;AQ27),"Greater","Less"),NA())</f>
        <v>#N/A</v>
      </c>
      <c r="AR28" s="75" t="e">
        <f>IFERROR(IF(('0. Data Input'!AR26&gt;AR27),"Greater","Less"),NA())</f>
        <v>#N/A</v>
      </c>
      <c r="AS28" s="75" t="e">
        <f>IFERROR(IF(('0. Data Input'!AS26&gt;AS27),"Greater","Less"),NA())</f>
        <v>#N/A</v>
      </c>
      <c r="AT28" s="75" t="e">
        <f>IFERROR(IF(('0. Data Input'!AT26&gt;AT27),"Greater","Less"),NA())</f>
        <v>#N/A</v>
      </c>
      <c r="AU28" s="75" t="e">
        <f>IFERROR(IF(('0. Data Input'!AU26&gt;AU27),"Greater","Less"),NA())</f>
        <v>#N/A</v>
      </c>
      <c r="AV28" s="75" t="e">
        <f>IFERROR(IF(('0. Data Input'!AV26&gt;AV27),"Greater","Less"),NA())</f>
        <v>#N/A</v>
      </c>
      <c r="AW28" s="75" t="e">
        <f>IFERROR(IF(('0. Data Input'!AW26&gt;AW27),"Greater","Less"),NA())</f>
        <v>#N/A</v>
      </c>
      <c r="AX28" s="75" t="e">
        <f>IFERROR(IF(('0. Data Input'!AX26&gt;AX27),"Greater","Less"),NA())</f>
        <v>#N/A</v>
      </c>
      <c r="AY28" s="75" t="e">
        <f>IFERROR(IF(('0. Data Input'!AY26&gt;AY27),"Greater","Less"),NA())</f>
        <v>#N/A</v>
      </c>
      <c r="AZ28" s="99" t="e">
        <f>IFERROR(IF(('0. Data Input'!AZ26&gt;AZ27),"Greater","Less"),NA())</f>
        <v>#N/A</v>
      </c>
      <c r="BA28" s="87"/>
    </row>
    <row r="29" spans="1:53" s="75" customFormat="1" ht="21.75" customHeight="1" x14ac:dyDescent="0.2">
      <c r="A29" s="134" t="s">
        <v>115</v>
      </c>
      <c r="B29" s="145" t="s">
        <v>82</v>
      </c>
      <c r="C29" s="164">
        <f>IFERROR(119*(C23^-1.52),NA())</f>
        <v>0.17258805936240304</v>
      </c>
      <c r="D29" s="80" t="e">
        <f t="shared" ref="D29:AZ29" si="8">IFERROR(119*(D23^-1.52),NA())</f>
        <v>#N/A</v>
      </c>
      <c r="E29" s="80" t="e">
        <f t="shared" si="8"/>
        <v>#N/A</v>
      </c>
      <c r="F29" s="80" t="e">
        <f t="shared" si="8"/>
        <v>#N/A</v>
      </c>
      <c r="G29" s="80" t="e">
        <f t="shared" si="8"/>
        <v>#N/A</v>
      </c>
      <c r="H29" s="80" t="e">
        <f t="shared" si="8"/>
        <v>#N/A</v>
      </c>
      <c r="I29" s="80" t="e">
        <f t="shared" si="8"/>
        <v>#N/A</v>
      </c>
      <c r="J29" s="80" t="e">
        <f t="shared" si="8"/>
        <v>#N/A</v>
      </c>
      <c r="K29" s="80" t="e">
        <f t="shared" si="8"/>
        <v>#N/A</v>
      </c>
      <c r="L29" s="100" t="e">
        <f t="shared" si="8"/>
        <v>#N/A</v>
      </c>
      <c r="M29" s="164" t="e">
        <f t="shared" si="8"/>
        <v>#N/A</v>
      </c>
      <c r="N29" s="80" t="e">
        <f t="shared" si="8"/>
        <v>#N/A</v>
      </c>
      <c r="O29" s="80" t="e">
        <f t="shared" si="8"/>
        <v>#N/A</v>
      </c>
      <c r="P29" s="80" t="e">
        <f t="shared" si="8"/>
        <v>#N/A</v>
      </c>
      <c r="Q29" s="80" t="e">
        <f t="shared" si="8"/>
        <v>#N/A</v>
      </c>
      <c r="R29" s="80" t="e">
        <f t="shared" si="8"/>
        <v>#N/A</v>
      </c>
      <c r="S29" s="80" t="e">
        <f t="shared" si="8"/>
        <v>#N/A</v>
      </c>
      <c r="T29" s="80" t="e">
        <f t="shared" si="8"/>
        <v>#N/A</v>
      </c>
      <c r="U29" s="80" t="e">
        <f t="shared" si="8"/>
        <v>#N/A</v>
      </c>
      <c r="V29" s="100" t="e">
        <f t="shared" si="8"/>
        <v>#N/A</v>
      </c>
      <c r="W29" s="164" t="e">
        <f t="shared" si="8"/>
        <v>#N/A</v>
      </c>
      <c r="X29" s="80" t="e">
        <f t="shared" si="8"/>
        <v>#N/A</v>
      </c>
      <c r="Y29" s="80" t="e">
        <f t="shared" si="8"/>
        <v>#N/A</v>
      </c>
      <c r="Z29" s="80" t="e">
        <f t="shared" si="8"/>
        <v>#N/A</v>
      </c>
      <c r="AA29" s="80" t="e">
        <f t="shared" si="8"/>
        <v>#N/A</v>
      </c>
      <c r="AB29" s="80" t="e">
        <f t="shared" si="8"/>
        <v>#N/A</v>
      </c>
      <c r="AC29" s="80" t="e">
        <f t="shared" si="8"/>
        <v>#N/A</v>
      </c>
      <c r="AD29" s="80" t="e">
        <f t="shared" si="8"/>
        <v>#N/A</v>
      </c>
      <c r="AE29" s="80" t="e">
        <f t="shared" si="8"/>
        <v>#N/A</v>
      </c>
      <c r="AF29" s="100" t="e">
        <f t="shared" si="8"/>
        <v>#N/A</v>
      </c>
      <c r="AG29" s="164" t="e">
        <f t="shared" si="8"/>
        <v>#N/A</v>
      </c>
      <c r="AH29" s="80" t="e">
        <f t="shared" si="8"/>
        <v>#N/A</v>
      </c>
      <c r="AI29" s="80" t="e">
        <f t="shared" si="8"/>
        <v>#N/A</v>
      </c>
      <c r="AJ29" s="80" t="e">
        <f t="shared" si="8"/>
        <v>#N/A</v>
      </c>
      <c r="AK29" s="80" t="e">
        <f t="shared" si="8"/>
        <v>#N/A</v>
      </c>
      <c r="AL29" s="80" t="e">
        <f t="shared" si="8"/>
        <v>#N/A</v>
      </c>
      <c r="AM29" s="80" t="e">
        <f t="shared" si="8"/>
        <v>#N/A</v>
      </c>
      <c r="AN29" s="80" t="e">
        <f t="shared" si="8"/>
        <v>#N/A</v>
      </c>
      <c r="AO29" s="80" t="e">
        <f t="shared" si="8"/>
        <v>#N/A</v>
      </c>
      <c r="AP29" s="100" t="e">
        <f t="shared" si="8"/>
        <v>#N/A</v>
      </c>
      <c r="AQ29" s="164" t="e">
        <f t="shared" si="8"/>
        <v>#N/A</v>
      </c>
      <c r="AR29" s="80" t="e">
        <f t="shared" si="8"/>
        <v>#N/A</v>
      </c>
      <c r="AS29" s="80" t="e">
        <f t="shared" si="8"/>
        <v>#N/A</v>
      </c>
      <c r="AT29" s="80" t="e">
        <f t="shared" si="8"/>
        <v>#N/A</v>
      </c>
      <c r="AU29" s="80" t="e">
        <f t="shared" si="8"/>
        <v>#N/A</v>
      </c>
      <c r="AV29" s="80" t="e">
        <f t="shared" si="8"/>
        <v>#N/A</v>
      </c>
      <c r="AW29" s="80" t="e">
        <f t="shared" si="8"/>
        <v>#N/A</v>
      </c>
      <c r="AX29" s="80" t="e">
        <f t="shared" si="8"/>
        <v>#N/A</v>
      </c>
      <c r="AY29" s="80" t="e">
        <f t="shared" si="8"/>
        <v>#N/A</v>
      </c>
      <c r="AZ29" s="100" t="e">
        <f t="shared" si="8"/>
        <v>#N/A</v>
      </c>
      <c r="BA29" s="87"/>
    </row>
    <row r="30" spans="1:53" s="75" customFormat="1" ht="21.75" customHeight="1" x14ac:dyDescent="0.2">
      <c r="A30" s="134" t="s">
        <v>116</v>
      </c>
      <c r="B30" s="145" t="s">
        <v>82</v>
      </c>
      <c r="C30" s="164">
        <f>IFERROR(438*(C23^-1.52),NA())</f>
        <v>0.63524008403976917</v>
      </c>
      <c r="D30" s="80" t="e">
        <f t="shared" ref="D30:AY30" si="9">IFERROR(438*(D23^-1.52),NA())</f>
        <v>#N/A</v>
      </c>
      <c r="E30" s="80" t="e">
        <f t="shared" si="9"/>
        <v>#N/A</v>
      </c>
      <c r="F30" s="80" t="e">
        <f t="shared" si="9"/>
        <v>#N/A</v>
      </c>
      <c r="G30" s="80" t="e">
        <f t="shared" si="9"/>
        <v>#N/A</v>
      </c>
      <c r="H30" s="80" t="e">
        <f t="shared" si="9"/>
        <v>#N/A</v>
      </c>
      <c r="I30" s="80" t="e">
        <f t="shared" si="9"/>
        <v>#N/A</v>
      </c>
      <c r="J30" s="80" t="e">
        <f t="shared" si="9"/>
        <v>#N/A</v>
      </c>
      <c r="K30" s="80" t="e">
        <f t="shared" si="9"/>
        <v>#N/A</v>
      </c>
      <c r="L30" s="100" t="e">
        <f t="shared" si="9"/>
        <v>#N/A</v>
      </c>
      <c r="M30" s="164" t="e">
        <f t="shared" si="9"/>
        <v>#N/A</v>
      </c>
      <c r="N30" s="80" t="e">
        <f t="shared" si="9"/>
        <v>#N/A</v>
      </c>
      <c r="O30" s="80" t="e">
        <f t="shared" si="9"/>
        <v>#N/A</v>
      </c>
      <c r="P30" s="80" t="e">
        <f t="shared" si="9"/>
        <v>#N/A</v>
      </c>
      <c r="Q30" s="80" t="e">
        <f t="shared" si="9"/>
        <v>#N/A</v>
      </c>
      <c r="R30" s="80" t="e">
        <f t="shared" si="9"/>
        <v>#N/A</v>
      </c>
      <c r="S30" s="80" t="e">
        <f t="shared" si="9"/>
        <v>#N/A</v>
      </c>
      <c r="T30" s="80" t="e">
        <f t="shared" si="9"/>
        <v>#N/A</v>
      </c>
      <c r="U30" s="80" t="e">
        <f t="shared" si="9"/>
        <v>#N/A</v>
      </c>
      <c r="V30" s="100" t="e">
        <f t="shared" si="9"/>
        <v>#N/A</v>
      </c>
      <c r="W30" s="164" t="e">
        <f>IFERROR(438*(W23^-1.52),NA())</f>
        <v>#N/A</v>
      </c>
      <c r="X30" s="80" t="e">
        <f t="shared" si="9"/>
        <v>#N/A</v>
      </c>
      <c r="Y30" s="80" t="e">
        <f t="shared" si="9"/>
        <v>#N/A</v>
      </c>
      <c r="Z30" s="80" t="e">
        <f t="shared" si="9"/>
        <v>#N/A</v>
      </c>
      <c r="AA30" s="80" t="e">
        <f t="shared" si="9"/>
        <v>#N/A</v>
      </c>
      <c r="AB30" s="80" t="e">
        <f t="shared" si="9"/>
        <v>#N/A</v>
      </c>
      <c r="AC30" s="80" t="e">
        <f t="shared" si="9"/>
        <v>#N/A</v>
      </c>
      <c r="AD30" s="80" t="e">
        <f t="shared" si="9"/>
        <v>#N/A</v>
      </c>
      <c r="AE30" s="80" t="e">
        <f t="shared" si="9"/>
        <v>#N/A</v>
      </c>
      <c r="AF30" s="100" t="e">
        <f t="shared" si="9"/>
        <v>#N/A</v>
      </c>
      <c r="AG30" s="164" t="e">
        <f t="shared" si="9"/>
        <v>#N/A</v>
      </c>
      <c r="AH30" s="80" t="e">
        <f t="shared" si="9"/>
        <v>#N/A</v>
      </c>
      <c r="AI30" s="80" t="e">
        <f t="shared" si="9"/>
        <v>#N/A</v>
      </c>
      <c r="AJ30" s="80" t="e">
        <f t="shared" si="9"/>
        <v>#N/A</v>
      </c>
      <c r="AK30" s="80" t="e">
        <f t="shared" si="9"/>
        <v>#N/A</v>
      </c>
      <c r="AL30" s="80" t="e">
        <f t="shared" si="9"/>
        <v>#N/A</v>
      </c>
      <c r="AM30" s="80" t="e">
        <f t="shared" si="9"/>
        <v>#N/A</v>
      </c>
      <c r="AN30" s="80" t="e">
        <f t="shared" si="9"/>
        <v>#N/A</v>
      </c>
      <c r="AO30" s="80" t="e">
        <f t="shared" si="9"/>
        <v>#N/A</v>
      </c>
      <c r="AP30" s="100" t="e">
        <f t="shared" si="9"/>
        <v>#N/A</v>
      </c>
      <c r="AQ30" s="164" t="e">
        <f t="shared" si="9"/>
        <v>#N/A</v>
      </c>
      <c r="AR30" s="80" t="e">
        <f t="shared" si="9"/>
        <v>#N/A</v>
      </c>
      <c r="AS30" s="80" t="e">
        <f t="shared" si="9"/>
        <v>#N/A</v>
      </c>
      <c r="AT30" s="80" t="e">
        <f t="shared" si="9"/>
        <v>#N/A</v>
      </c>
      <c r="AU30" s="80" t="e">
        <f t="shared" si="9"/>
        <v>#N/A</v>
      </c>
      <c r="AV30" s="80" t="e">
        <f t="shared" si="9"/>
        <v>#N/A</v>
      </c>
      <c r="AW30" s="80" t="e">
        <f t="shared" si="9"/>
        <v>#N/A</v>
      </c>
      <c r="AX30" s="80" t="e">
        <f t="shared" si="9"/>
        <v>#N/A</v>
      </c>
      <c r="AY30" s="80" t="e">
        <f t="shared" si="9"/>
        <v>#N/A</v>
      </c>
      <c r="AZ30" s="100" t="e">
        <f>IFERROR(438*(AZ23^-1.52),NA())</f>
        <v>#N/A</v>
      </c>
      <c r="BA30" s="87"/>
    </row>
    <row r="31" spans="1:53" s="75" customFormat="1" ht="21.75" customHeight="1" x14ac:dyDescent="0.2">
      <c r="A31" s="137" t="s">
        <v>117</v>
      </c>
      <c r="B31" s="146"/>
      <c r="C31" s="165" t="str">
        <f>IFERROR(IF(('0. Data Input'!C26&gt;C30),"Greater","Less"),NA())</f>
        <v>Less</v>
      </c>
      <c r="D31" s="125" t="e">
        <f>IFERROR(IF(('0. Data Input'!D26&gt;D30),"Greater","Less"),NA())</f>
        <v>#N/A</v>
      </c>
      <c r="E31" s="125" t="e">
        <f>IFERROR(IF(('0. Data Input'!E26&gt;E30),"Greater","Less"),NA())</f>
        <v>#N/A</v>
      </c>
      <c r="F31" s="125" t="e">
        <f>IFERROR(IF(('0. Data Input'!F26&gt;F30),"Greater","Less"),NA())</f>
        <v>#N/A</v>
      </c>
      <c r="G31" s="125" t="e">
        <f>IFERROR(IF(('0. Data Input'!G26&gt;G30),"Greater","Less"),NA())</f>
        <v>#N/A</v>
      </c>
      <c r="H31" s="125" t="e">
        <f>IFERROR(IF(('0. Data Input'!H26&gt;H30),"Greater","Less"),NA())</f>
        <v>#N/A</v>
      </c>
      <c r="I31" s="125" t="e">
        <f>IFERROR(IF(('0. Data Input'!I26&gt;I30),"Greater","Less"),NA())</f>
        <v>#N/A</v>
      </c>
      <c r="J31" s="125" t="e">
        <f>IFERROR(IF(('0. Data Input'!J26&gt;J30),"Greater","Less"),NA())</f>
        <v>#N/A</v>
      </c>
      <c r="K31" s="125" t="e">
        <f>IFERROR(IF(('0. Data Input'!K26&gt;K30),"Greater","Less"),NA())</f>
        <v>#N/A</v>
      </c>
      <c r="L31" s="126" t="e">
        <f>IFERROR(IF(('0. Data Input'!L26&gt;L30),"Greater","Less"),NA())</f>
        <v>#N/A</v>
      </c>
      <c r="M31" s="165" t="e">
        <f>IFERROR(IF(('0. Data Input'!M26&gt;M30),"Greater","Less"),NA())</f>
        <v>#N/A</v>
      </c>
      <c r="N31" s="125" t="e">
        <f>IFERROR(IF(('0. Data Input'!N26&gt;N30),"Greater","Less"),NA())</f>
        <v>#N/A</v>
      </c>
      <c r="O31" s="125" t="e">
        <f>IFERROR(IF(('0. Data Input'!O26&gt;O30),"Greater","Less"),NA())</f>
        <v>#N/A</v>
      </c>
      <c r="P31" s="125" t="e">
        <f>IFERROR(IF(('0. Data Input'!P26&gt;P30),"Greater","Less"),NA())</f>
        <v>#N/A</v>
      </c>
      <c r="Q31" s="125" t="e">
        <f>IFERROR(IF(('0. Data Input'!Q26&gt;Q30),"Greater","Less"),NA())</f>
        <v>#N/A</v>
      </c>
      <c r="R31" s="125" t="e">
        <f>IFERROR(IF(('0. Data Input'!R26&gt;R30),"Greater","Less"),NA())</f>
        <v>#N/A</v>
      </c>
      <c r="S31" s="125" t="e">
        <f>IFERROR(IF(('0. Data Input'!S26&gt;S30),"Greater","Less"),NA())</f>
        <v>#N/A</v>
      </c>
      <c r="T31" s="125" t="e">
        <f>IFERROR(IF(('0. Data Input'!T26&gt;T30),"Greater","Less"),NA())</f>
        <v>#N/A</v>
      </c>
      <c r="U31" s="125" t="e">
        <f>IFERROR(IF(('0. Data Input'!U26&gt;U30),"Greater","Less"),NA())</f>
        <v>#N/A</v>
      </c>
      <c r="V31" s="126" t="e">
        <f>IFERROR(IF(('0. Data Input'!V26&gt;V30),"Greater","Less"),NA())</f>
        <v>#N/A</v>
      </c>
      <c r="W31" s="165" t="e">
        <f>IFERROR(IF(('0. Data Input'!W26&gt;W30),"Greater","Less"),NA())</f>
        <v>#N/A</v>
      </c>
      <c r="X31" s="125" t="e">
        <f>IFERROR(IF(('0. Data Input'!X26&gt;X30),"Greater","Less"),NA())</f>
        <v>#N/A</v>
      </c>
      <c r="Y31" s="125" t="e">
        <f>IFERROR(IF(('0. Data Input'!Y26&gt;Y30),"Greater","Less"),NA())</f>
        <v>#N/A</v>
      </c>
      <c r="Z31" s="125" t="e">
        <f>IFERROR(IF(('0. Data Input'!Z26&gt;Z30),"Greater","Less"),NA())</f>
        <v>#N/A</v>
      </c>
      <c r="AA31" s="125" t="e">
        <f>IFERROR(IF(('0. Data Input'!AA26&gt;AA30),"Greater","Less"),NA())</f>
        <v>#N/A</v>
      </c>
      <c r="AB31" s="125" t="e">
        <f>IFERROR(IF(('0. Data Input'!AB26&gt;AB30),"Greater","Less"),NA())</f>
        <v>#N/A</v>
      </c>
      <c r="AC31" s="125" t="e">
        <f>IFERROR(IF(('0. Data Input'!AC26&gt;AC30),"Greater","Less"),NA())</f>
        <v>#N/A</v>
      </c>
      <c r="AD31" s="125" t="e">
        <f>IFERROR(IF(('0. Data Input'!AD26&gt;AD30),"Greater","Less"),NA())</f>
        <v>#N/A</v>
      </c>
      <c r="AE31" s="125" t="e">
        <f>IFERROR(IF(('0. Data Input'!AE26&gt;AE30),"Greater","Less"),NA())</f>
        <v>#N/A</v>
      </c>
      <c r="AF31" s="126" t="e">
        <f>IFERROR(IF(('0. Data Input'!AF26&gt;AF30),"Greater","Less"),NA())</f>
        <v>#N/A</v>
      </c>
      <c r="AG31" s="165" t="e">
        <f>IFERROR(IF(('0. Data Input'!AG26&gt;AG30),"Greater","Less"),NA())</f>
        <v>#N/A</v>
      </c>
      <c r="AH31" s="125" t="e">
        <f>IFERROR(IF(('0. Data Input'!AH26&gt;AH30),"Greater","Less"),NA())</f>
        <v>#N/A</v>
      </c>
      <c r="AI31" s="125" t="e">
        <f>IFERROR(IF(('0. Data Input'!AI26&gt;AI30),"Greater","Less"),NA())</f>
        <v>#N/A</v>
      </c>
      <c r="AJ31" s="125" t="e">
        <f>IFERROR(IF(('0. Data Input'!AJ26&gt;AJ30),"Greater","Less"),NA())</f>
        <v>#N/A</v>
      </c>
      <c r="AK31" s="125" t="e">
        <f>IFERROR(IF(('0. Data Input'!AK26&gt;AK30),"Greater","Less"),NA())</f>
        <v>#N/A</v>
      </c>
      <c r="AL31" s="125" t="e">
        <f>IFERROR(IF(('0. Data Input'!AL26&gt;AL30),"Greater","Less"),NA())</f>
        <v>#N/A</v>
      </c>
      <c r="AM31" s="125" t="e">
        <f>IFERROR(IF(('0. Data Input'!AM26&gt;AM30),"Greater","Less"),NA())</f>
        <v>#N/A</v>
      </c>
      <c r="AN31" s="125" t="e">
        <f>IFERROR(IF(('0. Data Input'!AN26&gt;AN30),"Greater","Less"),NA())</f>
        <v>#N/A</v>
      </c>
      <c r="AO31" s="125" t="e">
        <f>IFERROR(IF(('0. Data Input'!AO26&gt;AO30),"Greater","Less"),NA())</f>
        <v>#N/A</v>
      </c>
      <c r="AP31" s="126" t="e">
        <f>IFERROR(IF(('0. Data Input'!AP26&gt;AP30),"Greater","Less"),NA())</f>
        <v>#N/A</v>
      </c>
      <c r="AQ31" s="165" t="e">
        <f>IFERROR(IF(('0. Data Input'!AQ26&gt;AQ30),"Greater","Less"),NA())</f>
        <v>#N/A</v>
      </c>
      <c r="AR31" s="125" t="e">
        <f>IFERROR(IF(('0. Data Input'!AR26&gt;AR30),"Greater","Less"),NA())</f>
        <v>#N/A</v>
      </c>
      <c r="AS31" s="125" t="e">
        <f>IFERROR(IF(('0. Data Input'!AS26&gt;AS30),"Greater","Less"),NA())</f>
        <v>#N/A</v>
      </c>
      <c r="AT31" s="125" t="e">
        <f>IFERROR(IF(('0. Data Input'!AT26&gt;AT30),"Greater","Less"),NA())</f>
        <v>#N/A</v>
      </c>
      <c r="AU31" s="125" t="e">
        <f>IFERROR(IF(('0. Data Input'!AU26&gt;AU30),"Greater","Less"),NA())</f>
        <v>#N/A</v>
      </c>
      <c r="AV31" s="125" t="e">
        <f>IFERROR(IF(('0. Data Input'!AV26&gt;AV30),"Greater","Less"),NA())</f>
        <v>#N/A</v>
      </c>
      <c r="AW31" s="125" t="e">
        <f>IFERROR(IF(('0. Data Input'!AW26&gt;AW30),"Greater","Less"),NA())</f>
        <v>#N/A</v>
      </c>
      <c r="AX31" s="125" t="e">
        <f>IFERROR(IF(('0. Data Input'!AX26&gt;AX30),"Greater","Less"),NA())</f>
        <v>#N/A</v>
      </c>
      <c r="AY31" s="125" t="e">
        <f>IFERROR(IF(('0. Data Input'!AY26&gt;AY30),"Greater","Less"),NA())</f>
        <v>#N/A</v>
      </c>
      <c r="AZ31" s="126" t="e">
        <f>IFERROR(IF(('0. Data Input'!AZ26&gt;AZ30),"Greater","Less"),NA())</f>
        <v>#N/A</v>
      </c>
      <c r="BA31" s="87"/>
    </row>
    <row r="32" spans="1:53" ht="21.75" customHeight="1" x14ac:dyDescent="0.2">
      <c r="A32" s="133" t="s">
        <v>104</v>
      </c>
      <c r="B32" s="144"/>
      <c r="C32" s="166"/>
      <c r="D32" s="127"/>
      <c r="E32" s="127"/>
      <c r="F32" s="127"/>
      <c r="G32" s="127"/>
      <c r="H32" s="127"/>
      <c r="I32" s="127"/>
      <c r="J32" s="127"/>
      <c r="K32" s="127"/>
      <c r="L32" s="128"/>
      <c r="M32" s="166"/>
      <c r="N32" s="127"/>
      <c r="O32" s="127"/>
      <c r="P32" s="127"/>
      <c r="Q32" s="127"/>
      <c r="R32" s="127"/>
      <c r="S32" s="127"/>
      <c r="T32" s="127"/>
      <c r="U32" s="127"/>
      <c r="V32" s="128"/>
      <c r="W32" s="166"/>
      <c r="X32" s="127"/>
      <c r="Y32" s="127"/>
      <c r="Z32" s="127"/>
      <c r="AA32" s="127"/>
      <c r="AB32" s="127"/>
      <c r="AC32" s="127"/>
      <c r="AD32" s="127"/>
      <c r="AE32" s="127"/>
      <c r="AF32" s="128"/>
      <c r="AG32" s="166"/>
      <c r="AH32" s="127"/>
      <c r="AI32" s="127"/>
      <c r="AJ32" s="127"/>
      <c r="AK32" s="127"/>
      <c r="AL32" s="127"/>
      <c r="AM32" s="127"/>
      <c r="AN32" s="127"/>
      <c r="AO32" s="127"/>
      <c r="AP32" s="128"/>
      <c r="AQ32" s="166"/>
      <c r="AR32" s="127"/>
      <c r="AS32" s="127"/>
      <c r="AT32" s="127"/>
      <c r="AU32" s="127"/>
      <c r="AV32" s="127"/>
      <c r="AW32" s="127"/>
      <c r="AX32" s="127"/>
      <c r="AY32" s="127"/>
      <c r="AZ32" s="128"/>
      <c r="BA32" s="85"/>
    </row>
    <row r="33" spans="1:53" ht="21.75" customHeight="1" x14ac:dyDescent="0.2">
      <c r="A33" s="134" t="s">
        <v>94</v>
      </c>
      <c r="B33" s="140" t="s">
        <v>83</v>
      </c>
      <c r="C33" s="167">
        <f>IF(OR('0. Data Input'!C8="",'0. Data Input'!C22=""),NA(),'0. Data Input'!C8/('0. Data Input'!C22^(1/3)))</f>
        <v>213.74299084025594</v>
      </c>
      <c r="D33" s="81" t="e">
        <f>IF(OR('0. Data Input'!D8="",'0. Data Input'!D22=""),NA(),'0. Data Input'!D8/('0. Data Input'!D22^(1/3)))</f>
        <v>#N/A</v>
      </c>
      <c r="E33" s="81" t="e">
        <f>IF(OR('0. Data Input'!E8="",'0. Data Input'!E22=""),NA(),'0. Data Input'!E8/('0. Data Input'!E22^(1/3)))</f>
        <v>#N/A</v>
      </c>
      <c r="F33" s="81" t="e">
        <f>IF(OR('0. Data Input'!F8="",'0. Data Input'!F22=""),NA(),'0. Data Input'!F8/('0. Data Input'!F22^(1/3)))</f>
        <v>#N/A</v>
      </c>
      <c r="G33" s="81" t="e">
        <f>IF(OR('0. Data Input'!G8="",'0. Data Input'!G22=""),NA(),'0. Data Input'!G8/('0. Data Input'!G22^(1/3)))</f>
        <v>#N/A</v>
      </c>
      <c r="H33" s="81" t="e">
        <f>IF(OR('0. Data Input'!H8="",'0. Data Input'!H22=""),NA(),'0. Data Input'!H8/('0. Data Input'!H22^(1/3)))</f>
        <v>#N/A</v>
      </c>
      <c r="I33" s="81" t="e">
        <f>IF(OR('0. Data Input'!I8="",'0. Data Input'!I22=""),NA(),'0. Data Input'!I8/('0. Data Input'!I22^(1/3)))</f>
        <v>#N/A</v>
      </c>
      <c r="J33" s="81" t="e">
        <f>IF(OR('0. Data Input'!J8="",'0. Data Input'!J22=""),NA(),'0. Data Input'!J8/('0. Data Input'!J22^(1/3)))</f>
        <v>#N/A</v>
      </c>
      <c r="K33" s="81" t="e">
        <f>IF(OR('0. Data Input'!K8="",'0. Data Input'!K22=""),NA(),'0. Data Input'!K8/('0. Data Input'!K22^(1/3)))</f>
        <v>#N/A</v>
      </c>
      <c r="L33" s="101" t="e">
        <f>IF(OR('0. Data Input'!L8="",'0. Data Input'!L22=""),NA(),'0. Data Input'!L8/('0. Data Input'!L22^(1/3)))</f>
        <v>#N/A</v>
      </c>
      <c r="M33" s="167" t="e">
        <f>IF(OR('0. Data Input'!M8="",'0. Data Input'!M22=""),NA(),'0. Data Input'!M8/('0. Data Input'!M22^(1/3)))</f>
        <v>#N/A</v>
      </c>
      <c r="N33" s="81" t="e">
        <f>IF(OR('0. Data Input'!N8="",'0. Data Input'!N22=""),NA(),'0. Data Input'!N8/('0. Data Input'!N22^(1/3)))</f>
        <v>#N/A</v>
      </c>
      <c r="O33" s="81" t="e">
        <f>IF(OR('0. Data Input'!O8="",'0. Data Input'!O22=""),NA(),'0. Data Input'!O8/('0. Data Input'!O22^(1/3)))</f>
        <v>#N/A</v>
      </c>
      <c r="P33" s="81" t="e">
        <f>IF(OR('0. Data Input'!P8="",'0. Data Input'!P22=""),NA(),'0. Data Input'!P8/('0. Data Input'!P22^(1/3)))</f>
        <v>#N/A</v>
      </c>
      <c r="Q33" s="81" t="e">
        <f>IF(OR('0. Data Input'!Q8="",'0. Data Input'!Q22=""),NA(),'0. Data Input'!Q8/('0. Data Input'!Q22^(1/3)))</f>
        <v>#N/A</v>
      </c>
      <c r="R33" s="81" t="e">
        <f>IF(OR('0. Data Input'!R8="",'0. Data Input'!R22=""),NA(),'0. Data Input'!R8/('0. Data Input'!R22^(1/3)))</f>
        <v>#N/A</v>
      </c>
      <c r="S33" s="81" t="e">
        <f>IF(OR('0. Data Input'!S8="",'0. Data Input'!S22=""),NA(),'0. Data Input'!S8/('0. Data Input'!S22^(1/3)))</f>
        <v>#N/A</v>
      </c>
      <c r="T33" s="81" t="e">
        <f>IF(OR('0. Data Input'!T8="",'0. Data Input'!T22=""),NA(),'0. Data Input'!T8/('0. Data Input'!T22^(1/3)))</f>
        <v>#N/A</v>
      </c>
      <c r="U33" s="81" t="e">
        <f>IF(OR('0. Data Input'!U8="",'0. Data Input'!U22=""),NA(),'0. Data Input'!U8/('0. Data Input'!U22^(1/3)))</f>
        <v>#N/A</v>
      </c>
      <c r="V33" s="101" t="e">
        <f>IF(OR('0. Data Input'!V8="",'0. Data Input'!V22=""),NA(),'0. Data Input'!V8/('0. Data Input'!V22^(1/3)))</f>
        <v>#N/A</v>
      </c>
      <c r="W33" s="167" t="e">
        <f>IF(OR('0. Data Input'!W8="",'0. Data Input'!W22=""),NA(),'0. Data Input'!W8/('0. Data Input'!W22^(1/3)))</f>
        <v>#N/A</v>
      </c>
      <c r="X33" s="81" t="e">
        <f>IF(OR('0. Data Input'!X8="",'0. Data Input'!X22=""),NA(),'0. Data Input'!X8/('0. Data Input'!X22^(1/3)))</f>
        <v>#N/A</v>
      </c>
      <c r="Y33" s="81" t="e">
        <f>IF(OR('0. Data Input'!Y8="",'0. Data Input'!Y22=""),NA(),'0. Data Input'!Y8/('0. Data Input'!Y22^(1/3)))</f>
        <v>#N/A</v>
      </c>
      <c r="Z33" s="81" t="e">
        <f>IF(OR('0. Data Input'!Z8="",'0. Data Input'!Z22=""),NA(),'0. Data Input'!Z8/('0. Data Input'!Z22^(1/3)))</f>
        <v>#N/A</v>
      </c>
      <c r="AA33" s="81" t="e">
        <f>IF(OR('0. Data Input'!AA8="",'0. Data Input'!AA22=""),NA(),'0. Data Input'!AA8/('0. Data Input'!AA22^(1/3)))</f>
        <v>#N/A</v>
      </c>
      <c r="AB33" s="81" t="e">
        <f>IF(OR('0. Data Input'!AB8="",'0. Data Input'!AB22=""),NA(),'0. Data Input'!AB8/('0. Data Input'!AB22^(1/3)))</f>
        <v>#N/A</v>
      </c>
      <c r="AC33" s="81" t="e">
        <f>IF(OR('0. Data Input'!AC8="",'0. Data Input'!AC22=""),NA(),'0. Data Input'!AC8/('0. Data Input'!AC22^(1/3)))</f>
        <v>#N/A</v>
      </c>
      <c r="AD33" s="81" t="e">
        <f>IF(OR('0. Data Input'!AD8="",'0. Data Input'!AD22=""),NA(),'0. Data Input'!AD8/('0. Data Input'!AD22^(1/3)))</f>
        <v>#N/A</v>
      </c>
      <c r="AE33" s="81" t="e">
        <f>IF(OR('0. Data Input'!AE8="",'0. Data Input'!AE22=""),NA(),'0. Data Input'!AE8/('0. Data Input'!AE22^(1/3)))</f>
        <v>#N/A</v>
      </c>
      <c r="AF33" s="101" t="e">
        <f>IF(OR('0. Data Input'!AF8="",'0. Data Input'!AF22=""),NA(),'0. Data Input'!AF8/('0. Data Input'!AF22^(1/3)))</f>
        <v>#N/A</v>
      </c>
      <c r="AG33" s="167" t="e">
        <f>IF(OR('0. Data Input'!AG8="",'0. Data Input'!AG22=""),NA(),'0. Data Input'!AG8/('0. Data Input'!AG22^(1/3)))</f>
        <v>#N/A</v>
      </c>
      <c r="AH33" s="81" t="e">
        <f>IF(OR('0. Data Input'!AH8="",'0. Data Input'!AH22=""),NA(),'0. Data Input'!AH8/('0. Data Input'!AH22^(1/3)))</f>
        <v>#N/A</v>
      </c>
      <c r="AI33" s="81" t="e">
        <f>IF(OR('0. Data Input'!AI8="",'0. Data Input'!AI22=""),NA(),'0. Data Input'!AI8/('0. Data Input'!AI22^(1/3)))</f>
        <v>#N/A</v>
      </c>
      <c r="AJ33" s="81" t="e">
        <f>IF(OR('0. Data Input'!AJ8="",'0. Data Input'!AJ22=""),NA(),'0. Data Input'!AJ8/('0. Data Input'!AJ22^(1/3)))</f>
        <v>#N/A</v>
      </c>
      <c r="AK33" s="81" t="e">
        <f>IF(OR('0. Data Input'!AK8="",'0. Data Input'!AK22=""),NA(),'0. Data Input'!AK8/('0. Data Input'!AK22^(1/3)))</f>
        <v>#N/A</v>
      </c>
      <c r="AL33" s="81" t="e">
        <f>IF(OR('0. Data Input'!AL8="",'0. Data Input'!AL22=""),NA(),'0. Data Input'!AL8/('0. Data Input'!AL22^(1/3)))</f>
        <v>#N/A</v>
      </c>
      <c r="AM33" s="81" t="e">
        <f>IF(OR('0. Data Input'!AM8="",'0. Data Input'!AM22=""),NA(),'0. Data Input'!AM8/('0. Data Input'!AM22^(1/3)))</f>
        <v>#N/A</v>
      </c>
      <c r="AN33" s="81" t="e">
        <f>IF(OR('0. Data Input'!AN8="",'0. Data Input'!AN22=""),NA(),'0. Data Input'!AN8/('0. Data Input'!AN22^(1/3)))</f>
        <v>#N/A</v>
      </c>
      <c r="AO33" s="81" t="e">
        <f>IF(OR('0. Data Input'!AO8="",'0. Data Input'!AO22=""),NA(),'0. Data Input'!AO8/('0. Data Input'!AO22^(1/3)))</f>
        <v>#N/A</v>
      </c>
      <c r="AP33" s="101" t="e">
        <f>IF(OR('0. Data Input'!AP8="",'0. Data Input'!AP22=""),NA(),'0. Data Input'!AP8/('0. Data Input'!AP22^(1/3)))</f>
        <v>#N/A</v>
      </c>
      <c r="AQ33" s="167" t="e">
        <f>IF(OR('0. Data Input'!AQ8="",'0. Data Input'!AQ22=""),NA(),'0. Data Input'!AQ8/('0. Data Input'!AQ22^(1/3)))</f>
        <v>#N/A</v>
      </c>
      <c r="AR33" s="81" t="e">
        <f>IF(OR('0. Data Input'!AR8="",'0. Data Input'!AR22=""),NA(),'0. Data Input'!AR8/('0. Data Input'!AR22^(1/3)))</f>
        <v>#N/A</v>
      </c>
      <c r="AS33" s="81" t="e">
        <f>IF(OR('0. Data Input'!AS8="",'0. Data Input'!AS22=""),NA(),'0. Data Input'!AS8/('0. Data Input'!AS22^(1/3)))</f>
        <v>#N/A</v>
      </c>
      <c r="AT33" s="81" t="e">
        <f>IF(OR('0. Data Input'!AT8="",'0. Data Input'!AT22=""),NA(),'0. Data Input'!AT8/('0. Data Input'!AT22^(1/3)))</f>
        <v>#N/A</v>
      </c>
      <c r="AU33" s="81" t="e">
        <f>IF(OR('0. Data Input'!AU8="",'0. Data Input'!AU22=""),NA(),'0. Data Input'!AU8/('0. Data Input'!AU22^(1/3)))</f>
        <v>#N/A</v>
      </c>
      <c r="AV33" s="81" t="e">
        <f>IF(OR('0. Data Input'!AV8="",'0. Data Input'!AV22=""),NA(),'0. Data Input'!AV8/('0. Data Input'!AV22^(1/3)))</f>
        <v>#N/A</v>
      </c>
      <c r="AW33" s="81" t="e">
        <f>IF(OR('0. Data Input'!AW8="",'0. Data Input'!AW22=""),NA(),'0. Data Input'!AW8/('0. Data Input'!AW22^(1/3)))</f>
        <v>#N/A</v>
      </c>
      <c r="AX33" s="81" t="e">
        <f>IF(OR('0. Data Input'!AX8="",'0. Data Input'!AX22=""),NA(),'0. Data Input'!AX8/('0. Data Input'!AX22^(1/3)))</f>
        <v>#N/A</v>
      </c>
      <c r="AY33" s="81" t="e">
        <f>IF(OR('0. Data Input'!AY8="",'0. Data Input'!AY22=""),NA(),'0. Data Input'!AY8/('0. Data Input'!AY22^(1/3)))</f>
        <v>#N/A</v>
      </c>
      <c r="AZ33" s="101" t="e">
        <f>IF(OR('0. Data Input'!AZ8="",'0. Data Input'!AZ22=""),NA(),'0. Data Input'!AZ8/('0. Data Input'!AZ22^(1/3)))</f>
        <v>#N/A</v>
      </c>
      <c r="BA33" s="85"/>
    </row>
    <row r="34" spans="1:53" ht="21.75" customHeight="1" x14ac:dyDescent="0.2">
      <c r="A34" s="131" t="s">
        <v>120</v>
      </c>
      <c r="B34" s="145" t="s">
        <v>84</v>
      </c>
      <c r="C34" s="155">
        <f>IF('0. Data Input'!C9="",NA(),'0. Data Input'!C9/(C18^(1/3)))</f>
        <v>213.66864799742987</v>
      </c>
      <c r="D34" s="77" t="e">
        <f>IF('0. Data Input'!D9="",NA(),'0. Data Input'!D9/(D18^(1/3)))</f>
        <v>#N/A</v>
      </c>
      <c r="E34" s="77" t="e">
        <f>IF('0. Data Input'!E9="",NA(),'0. Data Input'!E9/(E18^(1/3)))</f>
        <v>#N/A</v>
      </c>
      <c r="F34" s="77" t="e">
        <f>IF('0. Data Input'!F9="",NA(),'0. Data Input'!F9/(F18^(1/3)))</f>
        <v>#N/A</v>
      </c>
      <c r="G34" s="77" t="e">
        <f>IF('0. Data Input'!G9="",NA(),'0. Data Input'!G9/(G18^(1/3)))</f>
        <v>#N/A</v>
      </c>
      <c r="H34" s="77" t="e">
        <f>IF('0. Data Input'!H9="",NA(),'0. Data Input'!H9/(H18^(1/3)))</f>
        <v>#N/A</v>
      </c>
      <c r="I34" s="77" t="e">
        <f>IF('0. Data Input'!I9="",NA(),'0. Data Input'!I9/(I18^(1/3)))</f>
        <v>#N/A</v>
      </c>
      <c r="J34" s="77" t="e">
        <f>IF('0. Data Input'!J9="",NA(),'0. Data Input'!J9/(J18^(1/3)))</f>
        <v>#N/A</v>
      </c>
      <c r="K34" s="77" t="e">
        <f>IF('0. Data Input'!K9="",NA(),'0. Data Input'!K9/(K18^(1/3)))</f>
        <v>#N/A</v>
      </c>
      <c r="L34" s="97" t="e">
        <f>IF('0. Data Input'!L9="",NA(),'0. Data Input'!L9/(L18^(1/3)))</f>
        <v>#N/A</v>
      </c>
      <c r="M34" s="155" t="e">
        <f>IF('0. Data Input'!M9="",NA(),'0. Data Input'!M9/(M18^(1/3)))</f>
        <v>#N/A</v>
      </c>
      <c r="N34" s="77" t="e">
        <f>IF('0. Data Input'!N9="",NA(),'0. Data Input'!N9/(N18^(1/3)))</f>
        <v>#N/A</v>
      </c>
      <c r="O34" s="77" t="e">
        <f>IF('0. Data Input'!O9="",NA(),'0. Data Input'!O9/(O18^(1/3)))</f>
        <v>#N/A</v>
      </c>
      <c r="P34" s="77" t="e">
        <f>IF('0. Data Input'!P9="",NA(),'0. Data Input'!P9/(P18^(1/3)))</f>
        <v>#N/A</v>
      </c>
      <c r="Q34" s="77" t="e">
        <f>IF('0. Data Input'!Q9="",NA(),'0. Data Input'!Q9/(Q18^(1/3)))</f>
        <v>#N/A</v>
      </c>
      <c r="R34" s="77" t="e">
        <f>IF('0. Data Input'!R9="",NA(),'0. Data Input'!R9/(R18^(1/3)))</f>
        <v>#N/A</v>
      </c>
      <c r="S34" s="77" t="e">
        <f>IF('0. Data Input'!S9="",NA(),'0. Data Input'!S9/(S18^(1/3)))</f>
        <v>#N/A</v>
      </c>
      <c r="T34" s="77" t="e">
        <f>IF('0. Data Input'!T9="",NA(),'0. Data Input'!T9/(T18^(1/3)))</f>
        <v>#N/A</v>
      </c>
      <c r="U34" s="77" t="e">
        <f>IF('0. Data Input'!U9="",NA(),'0. Data Input'!U9/(U18^(1/3)))</f>
        <v>#N/A</v>
      </c>
      <c r="V34" s="97" t="e">
        <f>IF('0. Data Input'!V9="",NA(),'0. Data Input'!V9/(V18^(1/3)))</f>
        <v>#N/A</v>
      </c>
      <c r="W34" s="155" t="e">
        <f>IF('0. Data Input'!W9="",NA(),'0. Data Input'!W9/(W18^(1/3)))</f>
        <v>#N/A</v>
      </c>
      <c r="X34" s="77" t="e">
        <f>IF('0. Data Input'!X9="",NA(),'0. Data Input'!X9/(X18^(1/3)))</f>
        <v>#N/A</v>
      </c>
      <c r="Y34" s="77" t="e">
        <f>IF('0. Data Input'!Y9="",NA(),'0. Data Input'!Y9/(Y18^(1/3)))</f>
        <v>#N/A</v>
      </c>
      <c r="Z34" s="77" t="e">
        <f>IF('0. Data Input'!Z9="",NA(),'0. Data Input'!Z9/(Z18^(1/3)))</f>
        <v>#N/A</v>
      </c>
      <c r="AA34" s="77" t="e">
        <f>IF('0. Data Input'!AA9="",NA(),'0. Data Input'!AA9/(AA18^(1/3)))</f>
        <v>#N/A</v>
      </c>
      <c r="AB34" s="77" t="e">
        <f>IF('0. Data Input'!AB9="",NA(),'0. Data Input'!AB9/(AB18^(1/3)))</f>
        <v>#N/A</v>
      </c>
      <c r="AC34" s="77" t="e">
        <f>IF('0. Data Input'!AC9="",NA(),'0. Data Input'!AC9/(AC18^(1/3)))</f>
        <v>#N/A</v>
      </c>
      <c r="AD34" s="77" t="e">
        <f>IF('0. Data Input'!AD9="",NA(),'0. Data Input'!AD9/(AD18^(1/3)))</f>
        <v>#N/A</v>
      </c>
      <c r="AE34" s="77" t="e">
        <f>IF('0. Data Input'!AE9="",NA(),'0. Data Input'!AE9/(AE18^(1/3)))</f>
        <v>#N/A</v>
      </c>
      <c r="AF34" s="97" t="e">
        <f>IF('0. Data Input'!AF9="",NA(),'0. Data Input'!AF9/(AF18^(1/3)))</f>
        <v>#N/A</v>
      </c>
      <c r="AG34" s="155" t="e">
        <f>IF('0. Data Input'!AG9="",NA(),'0. Data Input'!AG9/(AG18^(1/3)))</f>
        <v>#N/A</v>
      </c>
      <c r="AH34" s="77" t="e">
        <f>IF('0. Data Input'!AH9="",NA(),'0. Data Input'!AH9/(AH18^(1/3)))</f>
        <v>#N/A</v>
      </c>
      <c r="AI34" s="77" t="e">
        <f>IF('0. Data Input'!AI9="",NA(),'0. Data Input'!AI9/(AI18^(1/3)))</f>
        <v>#N/A</v>
      </c>
      <c r="AJ34" s="77" t="e">
        <f>IF('0. Data Input'!AJ9="",NA(),'0. Data Input'!AJ9/(AJ18^(1/3)))</f>
        <v>#N/A</v>
      </c>
      <c r="AK34" s="77" t="e">
        <f>IF('0. Data Input'!AK9="",NA(),'0. Data Input'!AK9/(AK18^(1/3)))</f>
        <v>#N/A</v>
      </c>
      <c r="AL34" s="77" t="e">
        <f>IF('0. Data Input'!AL9="",NA(),'0. Data Input'!AL9/(AL18^(1/3)))</f>
        <v>#N/A</v>
      </c>
      <c r="AM34" s="77" t="e">
        <f>IF('0. Data Input'!AM9="",NA(),'0. Data Input'!AM9/(AM18^(1/3)))</f>
        <v>#N/A</v>
      </c>
      <c r="AN34" s="77" t="e">
        <f>IF('0. Data Input'!AN9="",NA(),'0. Data Input'!AN9/(AN18^(1/3)))</f>
        <v>#N/A</v>
      </c>
      <c r="AO34" s="77" t="e">
        <f>IF('0. Data Input'!AO9="",NA(),'0. Data Input'!AO9/(AO18^(1/3)))</f>
        <v>#N/A</v>
      </c>
      <c r="AP34" s="97" t="e">
        <f>IF('0. Data Input'!AP9="",NA(),'0. Data Input'!AP9/(AP18^(1/3)))</f>
        <v>#N/A</v>
      </c>
      <c r="AQ34" s="155" t="e">
        <f>IF('0. Data Input'!AQ9="",NA(),'0. Data Input'!AQ9/(AQ18^(1/3)))</f>
        <v>#N/A</v>
      </c>
      <c r="AR34" s="77" t="e">
        <f>IF('0. Data Input'!AR9="",NA(),'0. Data Input'!AR9/(AR18^(1/3)))</f>
        <v>#N/A</v>
      </c>
      <c r="AS34" s="77" t="e">
        <f>IF('0. Data Input'!AS9="",NA(),'0. Data Input'!AS9/(AS18^(1/3)))</f>
        <v>#N/A</v>
      </c>
      <c r="AT34" s="77" t="e">
        <f>IF('0. Data Input'!AT9="",NA(),'0. Data Input'!AT9/(AT18^(1/3)))</f>
        <v>#N/A</v>
      </c>
      <c r="AU34" s="77" t="e">
        <f>IF('0. Data Input'!AU9="",NA(),'0. Data Input'!AU9/(AU18^(1/3)))</f>
        <v>#N/A</v>
      </c>
      <c r="AV34" s="77" t="e">
        <f>IF('0. Data Input'!AV9="",NA(),'0. Data Input'!AV9/(AV18^(1/3)))</f>
        <v>#N/A</v>
      </c>
      <c r="AW34" s="77" t="e">
        <f>IF('0. Data Input'!AW9="",NA(),'0. Data Input'!AW9/(AW18^(1/3)))</f>
        <v>#N/A</v>
      </c>
      <c r="AX34" s="77" t="e">
        <f>IF('0. Data Input'!AX9="",NA(),'0. Data Input'!AX9/(AX18^(1/3)))</f>
        <v>#N/A</v>
      </c>
      <c r="AY34" s="77" t="e">
        <f>IF('0. Data Input'!AY9="",NA(),'0. Data Input'!AY9/(AY18^(1/3)))</f>
        <v>#N/A</v>
      </c>
      <c r="AZ34" s="97" t="e">
        <f>IF('0. Data Input'!AZ9="",NA(),'0. Data Input'!AZ9/(AZ18^(1/3)))</f>
        <v>#N/A</v>
      </c>
      <c r="BA34" s="85"/>
    </row>
    <row r="35" spans="1:53" ht="21.75" customHeight="1" x14ac:dyDescent="0.2">
      <c r="A35" s="135" t="s">
        <v>62</v>
      </c>
      <c r="B35" s="143" t="s">
        <v>83</v>
      </c>
      <c r="C35" s="168">
        <f>IF(OR('0. Data Input'!C22="",'0. Data Input'!C32=""),NA(),'0. Data Input'!C32/('0. Data Input'!C22^(1/3)))</f>
        <v>219.16735399872894</v>
      </c>
      <c r="D35" s="129" t="e">
        <f>IF(OR('0. Data Input'!D22="",'0. Data Input'!D32=""),NA(),'0. Data Input'!D32/('0. Data Input'!D22^(1/3)))</f>
        <v>#N/A</v>
      </c>
      <c r="E35" s="129" t="e">
        <f>IF(OR('0. Data Input'!E22="",'0. Data Input'!E32=""),NA(),'0. Data Input'!E32/('0. Data Input'!E22^(1/3)))</f>
        <v>#N/A</v>
      </c>
      <c r="F35" s="129" t="e">
        <f>IF(OR('0. Data Input'!F22="",'0. Data Input'!F32=""),NA(),'0. Data Input'!F32/('0. Data Input'!F22^(1/3)))</f>
        <v>#N/A</v>
      </c>
      <c r="G35" s="129" t="e">
        <f>IF(OR('0. Data Input'!G22="",'0. Data Input'!G32=""),NA(),'0. Data Input'!G32/('0. Data Input'!G22^(1/3)))</f>
        <v>#N/A</v>
      </c>
      <c r="H35" s="129" t="e">
        <f>IF(OR('0. Data Input'!H22="",'0. Data Input'!H32=""),NA(),'0. Data Input'!H32/('0. Data Input'!H22^(1/3)))</f>
        <v>#N/A</v>
      </c>
      <c r="I35" s="129" t="e">
        <f>IF(OR('0. Data Input'!I22="",'0. Data Input'!I32=""),NA(),'0. Data Input'!I32/('0. Data Input'!I22^(1/3)))</f>
        <v>#N/A</v>
      </c>
      <c r="J35" s="129" t="e">
        <f>IF(OR('0. Data Input'!J22="",'0. Data Input'!J32=""),NA(),'0. Data Input'!J32/('0. Data Input'!J22^(1/3)))</f>
        <v>#N/A</v>
      </c>
      <c r="K35" s="129" t="e">
        <f>IF(OR('0. Data Input'!K22="",'0. Data Input'!K32=""),NA(),'0. Data Input'!K32/('0. Data Input'!K22^(1/3)))</f>
        <v>#N/A</v>
      </c>
      <c r="L35" s="130" t="e">
        <f>IF(OR('0. Data Input'!L22="",'0. Data Input'!L32=""),NA(),'0. Data Input'!L32/('0. Data Input'!L22^(1/3)))</f>
        <v>#N/A</v>
      </c>
      <c r="M35" s="168" t="e">
        <f>IF(OR('0. Data Input'!M22="",'0. Data Input'!M32=""),NA(),'0. Data Input'!M32/('0. Data Input'!M22^(1/3)))</f>
        <v>#N/A</v>
      </c>
      <c r="N35" s="129" t="e">
        <f>IF(OR('0. Data Input'!N22="",'0. Data Input'!N32=""),NA(),'0. Data Input'!N32/('0. Data Input'!N22^(1/3)))</f>
        <v>#N/A</v>
      </c>
      <c r="O35" s="129" t="e">
        <f>IF(OR('0. Data Input'!O22="",'0. Data Input'!O32=""),NA(),'0. Data Input'!O32/('0. Data Input'!O22^(1/3)))</f>
        <v>#N/A</v>
      </c>
      <c r="P35" s="129" t="e">
        <f>IF(OR('0. Data Input'!P22="",'0. Data Input'!P32=""),NA(),'0. Data Input'!P32/('0. Data Input'!P22^(1/3)))</f>
        <v>#N/A</v>
      </c>
      <c r="Q35" s="129" t="e">
        <f>IF(OR('0. Data Input'!Q22="",'0. Data Input'!Q32=""),NA(),'0. Data Input'!Q32/('0. Data Input'!Q22^(1/3)))</f>
        <v>#N/A</v>
      </c>
      <c r="R35" s="129" t="e">
        <f>IF(OR('0. Data Input'!R22="",'0. Data Input'!R32=""),NA(),'0. Data Input'!R32/('0. Data Input'!R22^(1/3)))</f>
        <v>#N/A</v>
      </c>
      <c r="S35" s="129" t="e">
        <f>IF(OR('0. Data Input'!S22="",'0. Data Input'!S32=""),NA(),'0. Data Input'!S32/('0. Data Input'!S22^(1/3)))</f>
        <v>#N/A</v>
      </c>
      <c r="T35" s="129" t="e">
        <f>IF(OR('0. Data Input'!T22="",'0. Data Input'!T32=""),NA(),'0. Data Input'!T32/('0. Data Input'!T22^(1/3)))</f>
        <v>#N/A</v>
      </c>
      <c r="U35" s="129" t="e">
        <f>IF(OR('0. Data Input'!U22="",'0. Data Input'!U32=""),NA(),'0. Data Input'!U32/('0. Data Input'!U22^(1/3)))</f>
        <v>#N/A</v>
      </c>
      <c r="V35" s="130" t="e">
        <f>IF(OR('0. Data Input'!V22="",'0. Data Input'!V32=""),NA(),'0. Data Input'!V32/('0. Data Input'!V22^(1/3)))</f>
        <v>#N/A</v>
      </c>
      <c r="W35" s="168" t="e">
        <f>IF(OR('0. Data Input'!W22="",'0. Data Input'!W32=""),NA(),'0. Data Input'!W32/('0. Data Input'!W22^(1/3)))</f>
        <v>#N/A</v>
      </c>
      <c r="X35" s="129" t="e">
        <f>IF(OR('0. Data Input'!X22="",'0. Data Input'!X32=""),NA(),'0. Data Input'!X32/('0. Data Input'!X22^(1/3)))</f>
        <v>#N/A</v>
      </c>
      <c r="Y35" s="129" t="e">
        <f>IF(OR('0. Data Input'!Y22="",'0. Data Input'!Y32=""),NA(),'0. Data Input'!Y32/('0. Data Input'!Y22^(1/3)))</f>
        <v>#N/A</v>
      </c>
      <c r="Z35" s="129" t="e">
        <f>IF(OR('0. Data Input'!Z22="",'0. Data Input'!Z32=""),NA(),'0. Data Input'!Z32/('0. Data Input'!Z22^(1/3)))</f>
        <v>#N/A</v>
      </c>
      <c r="AA35" s="129" t="e">
        <f>IF(OR('0. Data Input'!AA22="",'0. Data Input'!AA32=""),NA(),'0. Data Input'!AA32/('0. Data Input'!AA22^(1/3)))</f>
        <v>#N/A</v>
      </c>
      <c r="AB35" s="129" t="e">
        <f>IF(OR('0. Data Input'!AB22="",'0. Data Input'!AB32=""),NA(),'0. Data Input'!AB32/('0. Data Input'!AB22^(1/3)))</f>
        <v>#N/A</v>
      </c>
      <c r="AC35" s="129" t="e">
        <f>IF(OR('0. Data Input'!AC22="",'0. Data Input'!AC32=""),NA(),'0. Data Input'!AC32/('0. Data Input'!AC22^(1/3)))</f>
        <v>#N/A</v>
      </c>
      <c r="AD35" s="129" t="e">
        <f>IF(OR('0. Data Input'!AD22="",'0. Data Input'!AD32=""),NA(),'0. Data Input'!AD32/('0. Data Input'!AD22^(1/3)))</f>
        <v>#N/A</v>
      </c>
      <c r="AE35" s="129" t="e">
        <f>IF(OR('0. Data Input'!AE22="",'0. Data Input'!AE32=""),NA(),'0. Data Input'!AE32/('0. Data Input'!AE22^(1/3)))</f>
        <v>#N/A</v>
      </c>
      <c r="AF35" s="130" t="e">
        <f>IF(OR('0. Data Input'!AF22="",'0. Data Input'!AF32=""),NA(),'0. Data Input'!AF32/('0. Data Input'!AF22^(1/3)))</f>
        <v>#N/A</v>
      </c>
      <c r="AG35" s="168" t="e">
        <f>IF(OR('0. Data Input'!AG22="",'0. Data Input'!AG32=""),NA(),'0. Data Input'!AG32/('0. Data Input'!AG22^(1/3)))</f>
        <v>#N/A</v>
      </c>
      <c r="AH35" s="129" t="e">
        <f>IF(OR('0. Data Input'!AH22="",'0. Data Input'!AH32=""),NA(),'0. Data Input'!AH32/('0. Data Input'!AH22^(1/3)))</f>
        <v>#N/A</v>
      </c>
      <c r="AI35" s="129" t="e">
        <f>IF(OR('0. Data Input'!AI22="",'0. Data Input'!AI32=""),NA(),'0. Data Input'!AI32/('0. Data Input'!AI22^(1/3)))</f>
        <v>#N/A</v>
      </c>
      <c r="AJ35" s="129" t="e">
        <f>IF(OR('0. Data Input'!AJ22="",'0. Data Input'!AJ32=""),NA(),'0. Data Input'!AJ32/('0. Data Input'!AJ22^(1/3)))</f>
        <v>#N/A</v>
      </c>
      <c r="AK35" s="129" t="e">
        <f>IF(OR('0. Data Input'!AK22="",'0. Data Input'!AK32=""),NA(),'0. Data Input'!AK32/('0. Data Input'!AK22^(1/3)))</f>
        <v>#N/A</v>
      </c>
      <c r="AL35" s="129" t="e">
        <f>IF(OR('0. Data Input'!AL22="",'0. Data Input'!AL32=""),NA(),'0. Data Input'!AL32/('0. Data Input'!AL22^(1/3)))</f>
        <v>#N/A</v>
      </c>
      <c r="AM35" s="129" t="e">
        <f>IF(OR('0. Data Input'!AM22="",'0. Data Input'!AM32=""),NA(),'0. Data Input'!AM32/('0. Data Input'!AM22^(1/3)))</f>
        <v>#N/A</v>
      </c>
      <c r="AN35" s="129" t="e">
        <f>IF(OR('0. Data Input'!AN22="",'0. Data Input'!AN32=""),NA(),'0. Data Input'!AN32/('0. Data Input'!AN22^(1/3)))</f>
        <v>#N/A</v>
      </c>
      <c r="AO35" s="129" t="e">
        <f>IF(OR('0. Data Input'!AO22="",'0. Data Input'!AO32=""),NA(),'0. Data Input'!AO32/('0. Data Input'!AO22^(1/3)))</f>
        <v>#N/A</v>
      </c>
      <c r="AP35" s="130" t="e">
        <f>IF(OR('0. Data Input'!AP22="",'0. Data Input'!AP32=""),NA(),'0. Data Input'!AP32/('0. Data Input'!AP22^(1/3)))</f>
        <v>#N/A</v>
      </c>
      <c r="AQ35" s="168" t="e">
        <f>IF(OR('0. Data Input'!AQ22="",'0. Data Input'!AQ32=""),NA(),'0. Data Input'!AQ32/('0. Data Input'!AQ22^(1/3)))</f>
        <v>#N/A</v>
      </c>
      <c r="AR35" s="129" t="e">
        <f>IF(OR('0. Data Input'!AR22="",'0. Data Input'!AR32=""),NA(),'0. Data Input'!AR32/('0. Data Input'!AR22^(1/3)))</f>
        <v>#N/A</v>
      </c>
      <c r="AS35" s="129" t="e">
        <f>IF(OR('0. Data Input'!AS22="",'0. Data Input'!AS32=""),NA(),'0. Data Input'!AS32/('0. Data Input'!AS22^(1/3)))</f>
        <v>#N/A</v>
      </c>
      <c r="AT35" s="129" t="e">
        <f>IF(OR('0. Data Input'!AT22="",'0. Data Input'!AT32=""),NA(),'0. Data Input'!AT32/('0. Data Input'!AT22^(1/3)))</f>
        <v>#N/A</v>
      </c>
      <c r="AU35" s="129" t="e">
        <f>IF(OR('0. Data Input'!AU22="",'0. Data Input'!AU32=""),NA(),'0. Data Input'!AU32/('0. Data Input'!AU22^(1/3)))</f>
        <v>#N/A</v>
      </c>
      <c r="AV35" s="129" t="e">
        <f>IF(OR('0. Data Input'!AV22="",'0. Data Input'!AV32=""),NA(),'0. Data Input'!AV32/('0. Data Input'!AV22^(1/3)))</f>
        <v>#N/A</v>
      </c>
      <c r="AW35" s="129" t="e">
        <f>IF(OR('0. Data Input'!AW22="",'0. Data Input'!AW32=""),NA(),'0. Data Input'!AW32/('0. Data Input'!AW22^(1/3)))</f>
        <v>#N/A</v>
      </c>
      <c r="AX35" s="129" t="e">
        <f>IF(OR('0. Data Input'!AX22="",'0. Data Input'!AX32=""),NA(),'0. Data Input'!AX32/('0. Data Input'!AX22^(1/3)))</f>
        <v>#N/A</v>
      </c>
      <c r="AY35" s="129" t="e">
        <f>IF(OR('0. Data Input'!AY22="",'0. Data Input'!AY32=""),NA(),'0. Data Input'!AY32/('0. Data Input'!AY22^(1/3)))</f>
        <v>#N/A</v>
      </c>
      <c r="AZ35" s="130" t="e">
        <f>IF(OR('0. Data Input'!AZ22="",'0. Data Input'!AZ32=""),NA(),'0. Data Input'!AZ32/('0. Data Input'!AZ22^(1/3)))</f>
        <v>#N/A</v>
      </c>
      <c r="BA35" s="85"/>
    </row>
    <row r="36" spans="1:53" ht="21.75" customHeight="1" x14ac:dyDescent="0.2">
      <c r="A36" s="138" t="s">
        <v>105</v>
      </c>
      <c r="B36" s="147"/>
      <c r="C36" s="169"/>
      <c r="D36" s="119"/>
      <c r="E36" s="119"/>
      <c r="F36" s="119"/>
      <c r="G36" s="119"/>
      <c r="H36" s="119"/>
      <c r="I36" s="119"/>
      <c r="J36" s="119"/>
      <c r="K36" s="119"/>
      <c r="L36" s="120"/>
      <c r="M36" s="169"/>
      <c r="N36" s="119"/>
      <c r="O36" s="119"/>
      <c r="P36" s="119"/>
      <c r="Q36" s="119"/>
      <c r="R36" s="119"/>
      <c r="S36" s="119"/>
      <c r="T36" s="119"/>
      <c r="U36" s="119"/>
      <c r="V36" s="120"/>
      <c r="W36" s="169"/>
      <c r="X36" s="119"/>
      <c r="Y36" s="119"/>
      <c r="Z36" s="119"/>
      <c r="AA36" s="119"/>
      <c r="AB36" s="119"/>
      <c r="AC36" s="119"/>
      <c r="AD36" s="119"/>
      <c r="AE36" s="119"/>
      <c r="AF36" s="120"/>
      <c r="AG36" s="169"/>
      <c r="AH36" s="119"/>
      <c r="AI36" s="119"/>
      <c r="AJ36" s="119"/>
      <c r="AK36" s="119"/>
      <c r="AL36" s="119"/>
      <c r="AM36" s="119"/>
      <c r="AN36" s="119"/>
      <c r="AO36" s="119"/>
      <c r="AP36" s="120"/>
      <c r="AQ36" s="169"/>
      <c r="AR36" s="119"/>
      <c r="AS36" s="119"/>
      <c r="AT36" s="119"/>
      <c r="AU36" s="119"/>
      <c r="AV36" s="119"/>
      <c r="AW36" s="119"/>
      <c r="AX36" s="119"/>
      <c r="AY36" s="119"/>
      <c r="AZ36" s="120"/>
      <c r="BA36" s="85"/>
    </row>
    <row r="37" spans="1:53" ht="21.75" customHeight="1" x14ac:dyDescent="0.2">
      <c r="A37" s="134" t="s">
        <v>95</v>
      </c>
      <c r="B37" s="140" t="s">
        <v>21</v>
      </c>
      <c r="C37" s="167">
        <f>IFERROR((LOG((0.162*(C33^-0.79))/(2.9*10^-9))*20),NA())</f>
        <v>118.13004859653543</v>
      </c>
      <c r="D37" s="81" t="e">
        <f t="shared" ref="D37:AZ37" si="10">IFERROR((LOG((0.162*(D33^-0.79))/(2.9*10^-9))*20),NA())</f>
        <v>#N/A</v>
      </c>
      <c r="E37" s="81" t="e">
        <f t="shared" si="10"/>
        <v>#N/A</v>
      </c>
      <c r="F37" s="81" t="e">
        <f t="shared" si="10"/>
        <v>#N/A</v>
      </c>
      <c r="G37" s="81" t="e">
        <f t="shared" si="10"/>
        <v>#N/A</v>
      </c>
      <c r="H37" s="81" t="e">
        <f t="shared" si="10"/>
        <v>#N/A</v>
      </c>
      <c r="I37" s="81" t="e">
        <f t="shared" si="10"/>
        <v>#N/A</v>
      </c>
      <c r="J37" s="81" t="e">
        <f t="shared" si="10"/>
        <v>#N/A</v>
      </c>
      <c r="K37" s="81" t="e">
        <f t="shared" si="10"/>
        <v>#N/A</v>
      </c>
      <c r="L37" s="101" t="e">
        <f t="shared" si="10"/>
        <v>#N/A</v>
      </c>
      <c r="M37" s="167" t="e">
        <f t="shared" si="10"/>
        <v>#N/A</v>
      </c>
      <c r="N37" s="81" t="e">
        <f t="shared" si="10"/>
        <v>#N/A</v>
      </c>
      <c r="O37" s="81" t="e">
        <f t="shared" si="10"/>
        <v>#N/A</v>
      </c>
      <c r="P37" s="81" t="e">
        <f t="shared" si="10"/>
        <v>#N/A</v>
      </c>
      <c r="Q37" s="81" t="e">
        <f t="shared" si="10"/>
        <v>#N/A</v>
      </c>
      <c r="R37" s="81" t="e">
        <f t="shared" si="10"/>
        <v>#N/A</v>
      </c>
      <c r="S37" s="81" t="e">
        <f t="shared" si="10"/>
        <v>#N/A</v>
      </c>
      <c r="T37" s="81" t="e">
        <f t="shared" si="10"/>
        <v>#N/A</v>
      </c>
      <c r="U37" s="81" t="e">
        <f t="shared" si="10"/>
        <v>#N/A</v>
      </c>
      <c r="V37" s="101" t="e">
        <f t="shared" si="10"/>
        <v>#N/A</v>
      </c>
      <c r="W37" s="167" t="e">
        <f t="shared" si="10"/>
        <v>#N/A</v>
      </c>
      <c r="X37" s="81" t="e">
        <f t="shared" si="10"/>
        <v>#N/A</v>
      </c>
      <c r="Y37" s="81" t="e">
        <f t="shared" si="10"/>
        <v>#N/A</v>
      </c>
      <c r="Z37" s="81" t="e">
        <f t="shared" si="10"/>
        <v>#N/A</v>
      </c>
      <c r="AA37" s="81" t="e">
        <f t="shared" si="10"/>
        <v>#N/A</v>
      </c>
      <c r="AB37" s="81" t="e">
        <f t="shared" si="10"/>
        <v>#N/A</v>
      </c>
      <c r="AC37" s="81" t="e">
        <f t="shared" si="10"/>
        <v>#N/A</v>
      </c>
      <c r="AD37" s="81" t="e">
        <f t="shared" si="10"/>
        <v>#N/A</v>
      </c>
      <c r="AE37" s="81" t="e">
        <f t="shared" si="10"/>
        <v>#N/A</v>
      </c>
      <c r="AF37" s="101" t="e">
        <f t="shared" si="10"/>
        <v>#N/A</v>
      </c>
      <c r="AG37" s="167" t="e">
        <f t="shared" si="10"/>
        <v>#N/A</v>
      </c>
      <c r="AH37" s="81" t="e">
        <f t="shared" si="10"/>
        <v>#N/A</v>
      </c>
      <c r="AI37" s="81" t="e">
        <f t="shared" si="10"/>
        <v>#N/A</v>
      </c>
      <c r="AJ37" s="81" t="e">
        <f t="shared" si="10"/>
        <v>#N/A</v>
      </c>
      <c r="AK37" s="81" t="e">
        <f t="shared" si="10"/>
        <v>#N/A</v>
      </c>
      <c r="AL37" s="81" t="e">
        <f t="shared" si="10"/>
        <v>#N/A</v>
      </c>
      <c r="AM37" s="81" t="e">
        <f t="shared" si="10"/>
        <v>#N/A</v>
      </c>
      <c r="AN37" s="81" t="e">
        <f t="shared" si="10"/>
        <v>#N/A</v>
      </c>
      <c r="AO37" s="81" t="e">
        <f t="shared" si="10"/>
        <v>#N/A</v>
      </c>
      <c r="AP37" s="101" t="e">
        <f t="shared" si="10"/>
        <v>#N/A</v>
      </c>
      <c r="AQ37" s="167" t="e">
        <f t="shared" si="10"/>
        <v>#N/A</v>
      </c>
      <c r="AR37" s="81" t="e">
        <f t="shared" si="10"/>
        <v>#N/A</v>
      </c>
      <c r="AS37" s="81" t="e">
        <f t="shared" si="10"/>
        <v>#N/A</v>
      </c>
      <c r="AT37" s="81" t="e">
        <f t="shared" si="10"/>
        <v>#N/A</v>
      </c>
      <c r="AU37" s="81" t="e">
        <f t="shared" si="10"/>
        <v>#N/A</v>
      </c>
      <c r="AV37" s="81" t="e">
        <f t="shared" si="10"/>
        <v>#N/A</v>
      </c>
      <c r="AW37" s="81" t="e">
        <f t="shared" si="10"/>
        <v>#N/A</v>
      </c>
      <c r="AX37" s="81" t="e">
        <f t="shared" si="10"/>
        <v>#N/A</v>
      </c>
      <c r="AY37" s="81" t="e">
        <f t="shared" si="10"/>
        <v>#N/A</v>
      </c>
      <c r="AZ37" s="101" t="e">
        <f t="shared" si="10"/>
        <v>#N/A</v>
      </c>
      <c r="BA37" s="85"/>
    </row>
    <row r="38" spans="1:53" ht="21.75" customHeight="1" x14ac:dyDescent="0.2">
      <c r="A38" s="134" t="s">
        <v>96</v>
      </c>
      <c r="B38" s="140" t="s">
        <v>21</v>
      </c>
      <c r="C38" s="167">
        <f>IFERROR((LOG((169*(C33^-1.62))/(2.9*10^-9))*20),NA())</f>
        <v>139.82127715598079</v>
      </c>
      <c r="D38" s="81" t="e">
        <f t="shared" ref="D38:AZ38" si="11">IFERROR((LOG((169*(D33^-1.62))/(2.9*10^-9))*20),NA())</f>
        <v>#N/A</v>
      </c>
      <c r="E38" s="81" t="e">
        <f t="shared" si="11"/>
        <v>#N/A</v>
      </c>
      <c r="F38" s="81" t="e">
        <f t="shared" si="11"/>
        <v>#N/A</v>
      </c>
      <c r="G38" s="81" t="e">
        <f t="shared" si="11"/>
        <v>#N/A</v>
      </c>
      <c r="H38" s="81" t="e">
        <f t="shared" si="11"/>
        <v>#N/A</v>
      </c>
      <c r="I38" s="81" t="e">
        <f t="shared" si="11"/>
        <v>#N/A</v>
      </c>
      <c r="J38" s="81" t="e">
        <f t="shared" si="11"/>
        <v>#N/A</v>
      </c>
      <c r="K38" s="81" t="e">
        <f t="shared" si="11"/>
        <v>#N/A</v>
      </c>
      <c r="L38" s="101" t="e">
        <f t="shared" si="11"/>
        <v>#N/A</v>
      </c>
      <c r="M38" s="167" t="e">
        <f t="shared" si="11"/>
        <v>#N/A</v>
      </c>
      <c r="N38" s="81" t="e">
        <f t="shared" si="11"/>
        <v>#N/A</v>
      </c>
      <c r="O38" s="81" t="e">
        <f t="shared" si="11"/>
        <v>#N/A</v>
      </c>
      <c r="P38" s="81" t="e">
        <f t="shared" si="11"/>
        <v>#N/A</v>
      </c>
      <c r="Q38" s="81" t="e">
        <f t="shared" si="11"/>
        <v>#N/A</v>
      </c>
      <c r="R38" s="81" t="e">
        <f t="shared" si="11"/>
        <v>#N/A</v>
      </c>
      <c r="S38" s="81" t="e">
        <f t="shared" si="11"/>
        <v>#N/A</v>
      </c>
      <c r="T38" s="81" t="e">
        <f t="shared" si="11"/>
        <v>#N/A</v>
      </c>
      <c r="U38" s="81" t="e">
        <f t="shared" si="11"/>
        <v>#N/A</v>
      </c>
      <c r="V38" s="101" t="e">
        <f t="shared" si="11"/>
        <v>#N/A</v>
      </c>
      <c r="W38" s="167" t="e">
        <f t="shared" si="11"/>
        <v>#N/A</v>
      </c>
      <c r="X38" s="81" t="e">
        <f t="shared" si="11"/>
        <v>#N/A</v>
      </c>
      <c r="Y38" s="81" t="e">
        <f t="shared" si="11"/>
        <v>#N/A</v>
      </c>
      <c r="Z38" s="81" t="e">
        <f t="shared" si="11"/>
        <v>#N/A</v>
      </c>
      <c r="AA38" s="81" t="e">
        <f t="shared" si="11"/>
        <v>#N/A</v>
      </c>
      <c r="AB38" s="81" t="e">
        <f t="shared" si="11"/>
        <v>#N/A</v>
      </c>
      <c r="AC38" s="81" t="e">
        <f t="shared" si="11"/>
        <v>#N/A</v>
      </c>
      <c r="AD38" s="81" t="e">
        <f t="shared" si="11"/>
        <v>#N/A</v>
      </c>
      <c r="AE38" s="81" t="e">
        <f t="shared" si="11"/>
        <v>#N/A</v>
      </c>
      <c r="AF38" s="101" t="e">
        <f t="shared" si="11"/>
        <v>#N/A</v>
      </c>
      <c r="AG38" s="167" t="e">
        <f t="shared" si="11"/>
        <v>#N/A</v>
      </c>
      <c r="AH38" s="81" t="e">
        <f t="shared" si="11"/>
        <v>#N/A</v>
      </c>
      <c r="AI38" s="81" t="e">
        <f t="shared" si="11"/>
        <v>#N/A</v>
      </c>
      <c r="AJ38" s="81" t="e">
        <f t="shared" si="11"/>
        <v>#N/A</v>
      </c>
      <c r="AK38" s="81" t="e">
        <f t="shared" si="11"/>
        <v>#N/A</v>
      </c>
      <c r="AL38" s="81" t="e">
        <f t="shared" si="11"/>
        <v>#N/A</v>
      </c>
      <c r="AM38" s="81" t="e">
        <f t="shared" si="11"/>
        <v>#N/A</v>
      </c>
      <c r="AN38" s="81" t="e">
        <f t="shared" si="11"/>
        <v>#N/A</v>
      </c>
      <c r="AO38" s="81" t="e">
        <f t="shared" si="11"/>
        <v>#N/A</v>
      </c>
      <c r="AP38" s="101" t="e">
        <f t="shared" si="11"/>
        <v>#N/A</v>
      </c>
      <c r="AQ38" s="167" t="e">
        <f t="shared" si="11"/>
        <v>#N/A</v>
      </c>
      <c r="AR38" s="81" t="e">
        <f t="shared" si="11"/>
        <v>#N/A</v>
      </c>
      <c r="AS38" s="81" t="e">
        <f t="shared" si="11"/>
        <v>#N/A</v>
      </c>
      <c r="AT38" s="81" t="e">
        <f t="shared" si="11"/>
        <v>#N/A</v>
      </c>
      <c r="AU38" s="81" t="e">
        <f t="shared" si="11"/>
        <v>#N/A</v>
      </c>
      <c r="AV38" s="81" t="e">
        <f t="shared" si="11"/>
        <v>#N/A</v>
      </c>
      <c r="AW38" s="81" t="e">
        <f t="shared" si="11"/>
        <v>#N/A</v>
      </c>
      <c r="AX38" s="81" t="e">
        <f t="shared" si="11"/>
        <v>#N/A</v>
      </c>
      <c r="AY38" s="81" t="e">
        <f t="shared" si="11"/>
        <v>#N/A</v>
      </c>
      <c r="AZ38" s="101" t="e">
        <f t="shared" si="11"/>
        <v>#N/A</v>
      </c>
      <c r="BA38" s="85"/>
    </row>
    <row r="39" spans="1:53" ht="21.75" customHeight="1" x14ac:dyDescent="0.2">
      <c r="A39" s="131" t="s">
        <v>118</v>
      </c>
      <c r="B39" s="145" t="s">
        <v>21</v>
      </c>
      <c r="C39" s="155">
        <f>IFERROR((LOG((169*(C34^-1.62))/(2.9*10^-9))*20),NA())</f>
        <v>139.82617214972981</v>
      </c>
      <c r="D39" s="77" t="e">
        <f t="shared" ref="D39:AZ39" si="12">IFERROR((LOG((169*(D34^-1.62))/(2.9*10^-9))*20),NA())</f>
        <v>#N/A</v>
      </c>
      <c r="E39" s="77" t="e">
        <f t="shared" si="12"/>
        <v>#N/A</v>
      </c>
      <c r="F39" s="77" t="e">
        <f t="shared" si="12"/>
        <v>#N/A</v>
      </c>
      <c r="G39" s="77" t="e">
        <f t="shared" si="12"/>
        <v>#N/A</v>
      </c>
      <c r="H39" s="77" t="e">
        <f t="shared" si="12"/>
        <v>#N/A</v>
      </c>
      <c r="I39" s="77" t="e">
        <f t="shared" si="12"/>
        <v>#N/A</v>
      </c>
      <c r="J39" s="77" t="e">
        <f t="shared" si="12"/>
        <v>#N/A</v>
      </c>
      <c r="K39" s="77" t="e">
        <f t="shared" si="12"/>
        <v>#N/A</v>
      </c>
      <c r="L39" s="97" t="e">
        <f t="shared" si="12"/>
        <v>#N/A</v>
      </c>
      <c r="M39" s="155" t="e">
        <f t="shared" si="12"/>
        <v>#N/A</v>
      </c>
      <c r="N39" s="77" t="e">
        <f t="shared" si="12"/>
        <v>#N/A</v>
      </c>
      <c r="O39" s="77" t="e">
        <f t="shared" si="12"/>
        <v>#N/A</v>
      </c>
      <c r="P39" s="77" t="e">
        <f t="shared" si="12"/>
        <v>#N/A</v>
      </c>
      <c r="Q39" s="77" t="e">
        <f t="shared" si="12"/>
        <v>#N/A</v>
      </c>
      <c r="R39" s="77" t="e">
        <f t="shared" si="12"/>
        <v>#N/A</v>
      </c>
      <c r="S39" s="77" t="e">
        <f t="shared" si="12"/>
        <v>#N/A</v>
      </c>
      <c r="T39" s="77" t="e">
        <f t="shared" si="12"/>
        <v>#N/A</v>
      </c>
      <c r="U39" s="77" t="e">
        <f t="shared" si="12"/>
        <v>#N/A</v>
      </c>
      <c r="V39" s="97" t="e">
        <f t="shared" si="12"/>
        <v>#N/A</v>
      </c>
      <c r="W39" s="155" t="e">
        <f t="shared" si="12"/>
        <v>#N/A</v>
      </c>
      <c r="X39" s="77" t="e">
        <f t="shared" si="12"/>
        <v>#N/A</v>
      </c>
      <c r="Y39" s="77" t="e">
        <f t="shared" si="12"/>
        <v>#N/A</v>
      </c>
      <c r="Z39" s="77" t="e">
        <f t="shared" si="12"/>
        <v>#N/A</v>
      </c>
      <c r="AA39" s="77" t="e">
        <f t="shared" si="12"/>
        <v>#N/A</v>
      </c>
      <c r="AB39" s="77" t="e">
        <f t="shared" si="12"/>
        <v>#N/A</v>
      </c>
      <c r="AC39" s="77" t="e">
        <f t="shared" si="12"/>
        <v>#N/A</v>
      </c>
      <c r="AD39" s="77" t="e">
        <f t="shared" si="12"/>
        <v>#N/A</v>
      </c>
      <c r="AE39" s="77" t="e">
        <f t="shared" si="12"/>
        <v>#N/A</v>
      </c>
      <c r="AF39" s="97" t="e">
        <f t="shared" si="12"/>
        <v>#N/A</v>
      </c>
      <c r="AG39" s="155" t="e">
        <f t="shared" si="12"/>
        <v>#N/A</v>
      </c>
      <c r="AH39" s="77" t="e">
        <f t="shared" si="12"/>
        <v>#N/A</v>
      </c>
      <c r="AI39" s="77" t="e">
        <f t="shared" si="12"/>
        <v>#N/A</v>
      </c>
      <c r="AJ39" s="77" t="e">
        <f t="shared" si="12"/>
        <v>#N/A</v>
      </c>
      <c r="AK39" s="77" t="e">
        <f t="shared" si="12"/>
        <v>#N/A</v>
      </c>
      <c r="AL39" s="77" t="e">
        <f t="shared" si="12"/>
        <v>#N/A</v>
      </c>
      <c r="AM39" s="77" t="e">
        <f t="shared" si="12"/>
        <v>#N/A</v>
      </c>
      <c r="AN39" s="77" t="e">
        <f t="shared" si="12"/>
        <v>#N/A</v>
      </c>
      <c r="AO39" s="77" t="e">
        <f t="shared" si="12"/>
        <v>#N/A</v>
      </c>
      <c r="AP39" s="97" t="e">
        <f t="shared" si="12"/>
        <v>#N/A</v>
      </c>
      <c r="AQ39" s="155" t="e">
        <f t="shared" si="12"/>
        <v>#N/A</v>
      </c>
      <c r="AR39" s="77" t="e">
        <f t="shared" si="12"/>
        <v>#N/A</v>
      </c>
      <c r="AS39" s="77" t="e">
        <f t="shared" si="12"/>
        <v>#N/A</v>
      </c>
      <c r="AT39" s="77" t="e">
        <f t="shared" si="12"/>
        <v>#N/A</v>
      </c>
      <c r="AU39" s="77" t="e">
        <f t="shared" si="12"/>
        <v>#N/A</v>
      </c>
      <c r="AV39" s="77" t="e">
        <f t="shared" si="12"/>
        <v>#N/A</v>
      </c>
      <c r="AW39" s="77" t="e">
        <f t="shared" si="12"/>
        <v>#N/A</v>
      </c>
      <c r="AX39" s="77" t="e">
        <f t="shared" si="12"/>
        <v>#N/A</v>
      </c>
      <c r="AY39" s="77" t="e">
        <f t="shared" si="12"/>
        <v>#N/A</v>
      </c>
      <c r="AZ39" s="97" t="e">
        <f t="shared" si="12"/>
        <v>#N/A</v>
      </c>
      <c r="BA39" s="85"/>
    </row>
    <row r="40" spans="1:53" ht="21.75" customHeight="1" x14ac:dyDescent="0.2">
      <c r="A40" s="131" t="s">
        <v>97</v>
      </c>
      <c r="B40" s="145"/>
      <c r="C40" s="170" t="str">
        <f>IFERROR(IF(('0. Data Input'!C28&gt;C38),"Greater","Less"),NA())</f>
        <v>Less</v>
      </c>
      <c r="D40" s="82" t="e">
        <f>IFERROR(IF(('0. Data Input'!D28&gt;D38),"Greater","Less"),NA())</f>
        <v>#N/A</v>
      </c>
      <c r="E40" s="82" t="e">
        <f>IFERROR(IF(('0. Data Input'!E28&gt;E38),"Greater","Less"),NA())</f>
        <v>#N/A</v>
      </c>
      <c r="F40" s="82" t="e">
        <f>IFERROR(IF(('0. Data Input'!F28&gt;F38),"Greater","Less"),NA())</f>
        <v>#N/A</v>
      </c>
      <c r="G40" s="82" t="e">
        <f>IFERROR(IF(('0. Data Input'!G28&gt;G38),"Greater","Less"),NA())</f>
        <v>#N/A</v>
      </c>
      <c r="H40" s="82" t="e">
        <f>IFERROR(IF(('0. Data Input'!H28&gt;H38),"Greater","Less"),NA())</f>
        <v>#N/A</v>
      </c>
      <c r="I40" s="82" t="e">
        <f>IFERROR(IF(('0. Data Input'!I28&gt;I38),"Greater","Less"),NA())</f>
        <v>#N/A</v>
      </c>
      <c r="J40" s="82" t="e">
        <f>IFERROR(IF(('0. Data Input'!J28&gt;J38),"Greater","Less"),NA())</f>
        <v>#N/A</v>
      </c>
      <c r="K40" s="82" t="e">
        <f>IFERROR(IF(('0. Data Input'!K28&gt;K38),"Greater","Less"),NA())</f>
        <v>#N/A</v>
      </c>
      <c r="L40" s="102" t="e">
        <f>IFERROR(IF(('0. Data Input'!L28&gt;L38),"Greater","Less"),NA())</f>
        <v>#N/A</v>
      </c>
      <c r="M40" s="170" t="e">
        <f>IFERROR(IF(('0. Data Input'!M28&gt;M38),"Greater","Less"),NA())</f>
        <v>#N/A</v>
      </c>
      <c r="N40" s="82" t="e">
        <f>IFERROR(IF(('0. Data Input'!N28&gt;N38),"Greater","Less"),NA())</f>
        <v>#N/A</v>
      </c>
      <c r="O40" s="82" t="e">
        <f>IFERROR(IF(('0. Data Input'!O28&gt;O38),"Greater","Less"),NA())</f>
        <v>#N/A</v>
      </c>
      <c r="P40" s="82" t="e">
        <f>IFERROR(IF(('0. Data Input'!P28&gt;P38),"Greater","Less"),NA())</f>
        <v>#N/A</v>
      </c>
      <c r="Q40" s="82" t="e">
        <f>IFERROR(IF(('0. Data Input'!Q28&gt;Q38),"Greater","Less"),NA())</f>
        <v>#N/A</v>
      </c>
      <c r="R40" s="82" t="e">
        <f>IFERROR(IF(('0. Data Input'!R28&gt;R38),"Greater","Less"),NA())</f>
        <v>#N/A</v>
      </c>
      <c r="S40" s="82" t="e">
        <f>IFERROR(IF(('0. Data Input'!S28&gt;S38),"Greater","Less"),NA())</f>
        <v>#N/A</v>
      </c>
      <c r="T40" s="82" t="e">
        <f>IFERROR(IF(('0. Data Input'!T28&gt;T38),"Greater","Less"),NA())</f>
        <v>#N/A</v>
      </c>
      <c r="U40" s="82" t="e">
        <f>IFERROR(IF(('0. Data Input'!U28&gt;U38),"Greater","Less"),NA())</f>
        <v>#N/A</v>
      </c>
      <c r="V40" s="102" t="e">
        <f>IFERROR(IF(('0. Data Input'!V28&gt;V38),"Greater","Less"),NA())</f>
        <v>#N/A</v>
      </c>
      <c r="W40" s="170" t="e">
        <f>IFERROR(IF(('0. Data Input'!W28&gt;W38),"Greater","Less"),NA())</f>
        <v>#N/A</v>
      </c>
      <c r="X40" s="82" t="e">
        <f>IFERROR(IF(('0. Data Input'!X28&gt;X38),"Greater","Less"),NA())</f>
        <v>#N/A</v>
      </c>
      <c r="Y40" s="82" t="e">
        <f>IFERROR(IF(('0. Data Input'!Y28&gt;Y38),"Greater","Less"),NA())</f>
        <v>#N/A</v>
      </c>
      <c r="Z40" s="82" t="e">
        <f>IFERROR(IF(('0. Data Input'!Z28&gt;Z38),"Greater","Less"),NA())</f>
        <v>#N/A</v>
      </c>
      <c r="AA40" s="82" t="e">
        <f>IFERROR(IF(('0. Data Input'!AA28&gt;AA38),"Greater","Less"),NA())</f>
        <v>#N/A</v>
      </c>
      <c r="AB40" s="82" t="e">
        <f>IFERROR(IF(('0. Data Input'!AB28&gt;AB38),"Greater","Less"),NA())</f>
        <v>#N/A</v>
      </c>
      <c r="AC40" s="82" t="e">
        <f>IFERROR(IF(('0. Data Input'!AC28&gt;AC38),"Greater","Less"),NA())</f>
        <v>#N/A</v>
      </c>
      <c r="AD40" s="82" t="e">
        <f>IFERROR(IF(('0. Data Input'!AD28&gt;AD38),"Greater","Less"),NA())</f>
        <v>#N/A</v>
      </c>
      <c r="AE40" s="82" t="e">
        <f>IFERROR(IF(('0. Data Input'!AE28&gt;AE38),"Greater","Less"),NA())</f>
        <v>#N/A</v>
      </c>
      <c r="AF40" s="102" t="e">
        <f>IFERROR(IF(('0. Data Input'!AF28&gt;AF38),"Greater","Less"),NA())</f>
        <v>#N/A</v>
      </c>
      <c r="AG40" s="170" t="e">
        <f>IFERROR(IF(('0. Data Input'!AG28&gt;AG38),"Greater","Less"),NA())</f>
        <v>#N/A</v>
      </c>
      <c r="AH40" s="82" t="e">
        <f>IFERROR(IF(('0. Data Input'!AH28&gt;AH38),"Greater","Less"),NA())</f>
        <v>#N/A</v>
      </c>
      <c r="AI40" s="82" t="e">
        <f>IFERROR(IF(('0. Data Input'!AI28&gt;AI38),"Greater","Less"),NA())</f>
        <v>#N/A</v>
      </c>
      <c r="AJ40" s="82" t="e">
        <f>IFERROR(IF(('0. Data Input'!AJ28&gt;AJ38),"Greater","Less"),NA())</f>
        <v>#N/A</v>
      </c>
      <c r="AK40" s="82" t="e">
        <f>IFERROR(IF(('0. Data Input'!AK28&gt;AK38),"Greater","Less"),NA())</f>
        <v>#N/A</v>
      </c>
      <c r="AL40" s="82" t="e">
        <f>IFERROR(IF(('0. Data Input'!AL28&gt;AL38),"Greater","Less"),NA())</f>
        <v>#N/A</v>
      </c>
      <c r="AM40" s="82" t="e">
        <f>IFERROR(IF(('0. Data Input'!AM28&gt;AM38),"Greater","Less"),NA())</f>
        <v>#N/A</v>
      </c>
      <c r="AN40" s="82" t="e">
        <f>IFERROR(IF(('0. Data Input'!AN28&gt;AN38),"Greater","Less"),NA())</f>
        <v>#N/A</v>
      </c>
      <c r="AO40" s="82" t="e">
        <f>IFERROR(IF(('0. Data Input'!AO28&gt;AO38),"Greater","Less"),NA())</f>
        <v>#N/A</v>
      </c>
      <c r="AP40" s="102" t="e">
        <f>IFERROR(IF(('0. Data Input'!AP28&gt;AP38),"Greater","Less"),NA())</f>
        <v>#N/A</v>
      </c>
      <c r="AQ40" s="170" t="e">
        <f>IFERROR(IF(('0. Data Input'!AQ28&gt;AQ38),"Greater","Less"),NA())</f>
        <v>#N/A</v>
      </c>
      <c r="AR40" s="82" t="e">
        <f>IFERROR(IF(('0. Data Input'!AR28&gt;AR38),"Greater","Less"),NA())</f>
        <v>#N/A</v>
      </c>
      <c r="AS40" s="82" t="e">
        <f>IFERROR(IF(('0. Data Input'!AS28&gt;AS38),"Greater","Less"),NA())</f>
        <v>#N/A</v>
      </c>
      <c r="AT40" s="82" t="e">
        <f>IFERROR(IF(('0. Data Input'!AT28&gt;AT38),"Greater","Less"),NA())</f>
        <v>#N/A</v>
      </c>
      <c r="AU40" s="82" t="e">
        <f>IFERROR(IF(('0. Data Input'!AU28&gt;AU38),"Greater","Less"),NA())</f>
        <v>#N/A</v>
      </c>
      <c r="AV40" s="82" t="e">
        <f>IFERROR(IF(('0. Data Input'!AV28&gt;AV38),"Greater","Less"),NA())</f>
        <v>#N/A</v>
      </c>
      <c r="AW40" s="82" t="e">
        <f>IFERROR(IF(('0. Data Input'!AW28&gt;AW38),"Greater","Less"),NA())</f>
        <v>#N/A</v>
      </c>
      <c r="AX40" s="82" t="e">
        <f>IFERROR(IF(('0. Data Input'!AX28&gt;AX38),"Greater","Less"),NA())</f>
        <v>#N/A</v>
      </c>
      <c r="AY40" s="82" t="e">
        <f>IFERROR(IF(('0. Data Input'!AY28&gt;AY38),"Greater","Less"),NA())</f>
        <v>#N/A</v>
      </c>
      <c r="AZ40" s="102" t="e">
        <f>IFERROR(IF(('0. Data Input'!AZ28&gt;AZ38),"Greater","Less"),NA())</f>
        <v>#N/A</v>
      </c>
      <c r="BA40" s="85"/>
    </row>
    <row r="41" spans="1:53" ht="21.75" customHeight="1" x14ac:dyDescent="0.2">
      <c r="A41" s="137" t="s">
        <v>119</v>
      </c>
      <c r="B41" s="146"/>
      <c r="C41" s="171" t="str">
        <f>IFERROR(IF(('0. Data Input'!C28&gt;C39),"Greater","Less"),NA())</f>
        <v>Less</v>
      </c>
      <c r="D41" s="103" t="e">
        <f>IFERROR(IF(('0. Data Input'!D28&gt;D39),"Greater","Less"),NA())</f>
        <v>#N/A</v>
      </c>
      <c r="E41" s="103" t="e">
        <f>IFERROR(IF(('0. Data Input'!E28&gt;E39),"Greater","Less"),NA())</f>
        <v>#N/A</v>
      </c>
      <c r="F41" s="103" t="e">
        <f>IFERROR(IF(('0. Data Input'!F28&gt;F39),"Greater","Less"),NA())</f>
        <v>#N/A</v>
      </c>
      <c r="G41" s="103" t="e">
        <f>IFERROR(IF(('0. Data Input'!G28&gt;G39),"Greater","Less"),NA())</f>
        <v>#N/A</v>
      </c>
      <c r="H41" s="103" t="e">
        <f>IFERROR(IF(('0. Data Input'!H28&gt;H39),"Greater","Less"),NA())</f>
        <v>#N/A</v>
      </c>
      <c r="I41" s="103" t="e">
        <f>IFERROR(IF(('0. Data Input'!I28&gt;I39),"Greater","Less"),NA())</f>
        <v>#N/A</v>
      </c>
      <c r="J41" s="103" t="e">
        <f>IFERROR(IF(('0. Data Input'!J28&gt;J39),"Greater","Less"),NA())</f>
        <v>#N/A</v>
      </c>
      <c r="K41" s="103" t="e">
        <f>IFERROR(IF(('0. Data Input'!K28&gt;K39),"Greater","Less"),NA())</f>
        <v>#N/A</v>
      </c>
      <c r="L41" s="104" t="e">
        <f>IFERROR(IF(('0. Data Input'!L28&gt;L39),"Greater","Less"),NA())</f>
        <v>#N/A</v>
      </c>
      <c r="M41" s="171" t="e">
        <f>IFERROR(IF(('0. Data Input'!M28&gt;M39),"Greater","Less"),NA())</f>
        <v>#N/A</v>
      </c>
      <c r="N41" s="103" t="e">
        <f>IFERROR(IF(('0. Data Input'!N28&gt;N39),"Greater","Less"),NA())</f>
        <v>#N/A</v>
      </c>
      <c r="O41" s="103" t="e">
        <f>IFERROR(IF(('0. Data Input'!O28&gt;O39),"Greater","Less"),NA())</f>
        <v>#N/A</v>
      </c>
      <c r="P41" s="103" t="e">
        <f>IFERROR(IF(('0. Data Input'!P28&gt;P39),"Greater","Less"),NA())</f>
        <v>#N/A</v>
      </c>
      <c r="Q41" s="103" t="e">
        <f>IFERROR(IF(('0. Data Input'!Q28&gt;Q39),"Greater","Less"),NA())</f>
        <v>#N/A</v>
      </c>
      <c r="R41" s="103" t="e">
        <f>IFERROR(IF(('0. Data Input'!R28&gt;R39),"Greater","Less"),NA())</f>
        <v>#N/A</v>
      </c>
      <c r="S41" s="103" t="e">
        <f>IFERROR(IF(('0. Data Input'!S28&gt;S39),"Greater","Less"),NA())</f>
        <v>#N/A</v>
      </c>
      <c r="T41" s="103" t="e">
        <f>IFERROR(IF(('0. Data Input'!T28&gt;T39),"Greater","Less"),NA())</f>
        <v>#N/A</v>
      </c>
      <c r="U41" s="103" t="e">
        <f>IFERROR(IF(('0. Data Input'!U28&gt;U39),"Greater","Less"),NA())</f>
        <v>#N/A</v>
      </c>
      <c r="V41" s="104" t="e">
        <f>IFERROR(IF(('0. Data Input'!V28&gt;V39),"Greater","Less"),NA())</f>
        <v>#N/A</v>
      </c>
      <c r="W41" s="171" t="e">
        <f>IFERROR(IF(('0. Data Input'!W28&gt;W39),"Greater","Less"),NA())</f>
        <v>#N/A</v>
      </c>
      <c r="X41" s="103" t="e">
        <f>IFERROR(IF(('0. Data Input'!X28&gt;X39),"Greater","Less"),NA())</f>
        <v>#N/A</v>
      </c>
      <c r="Y41" s="103" t="e">
        <f>IFERROR(IF(('0. Data Input'!Y28&gt;Y39),"Greater","Less"),NA())</f>
        <v>#N/A</v>
      </c>
      <c r="Z41" s="103" t="e">
        <f>IFERROR(IF(('0. Data Input'!Z28&gt;Z39),"Greater","Less"),NA())</f>
        <v>#N/A</v>
      </c>
      <c r="AA41" s="103" t="e">
        <f>IFERROR(IF(('0. Data Input'!AA28&gt;AA39),"Greater","Less"),NA())</f>
        <v>#N/A</v>
      </c>
      <c r="AB41" s="103" t="e">
        <f>IFERROR(IF(('0. Data Input'!AB28&gt;AB39),"Greater","Less"),NA())</f>
        <v>#N/A</v>
      </c>
      <c r="AC41" s="103" t="e">
        <f>IFERROR(IF(('0. Data Input'!AC28&gt;AC39),"Greater","Less"),NA())</f>
        <v>#N/A</v>
      </c>
      <c r="AD41" s="103" t="e">
        <f>IFERROR(IF(('0. Data Input'!AD28&gt;AD39),"Greater","Less"),NA())</f>
        <v>#N/A</v>
      </c>
      <c r="AE41" s="103" t="e">
        <f>IFERROR(IF(('0. Data Input'!AE28&gt;AE39),"Greater","Less"),NA())</f>
        <v>#N/A</v>
      </c>
      <c r="AF41" s="104" t="e">
        <f>IFERROR(IF(('0. Data Input'!AF28&gt;AF39),"Greater","Less"),NA())</f>
        <v>#N/A</v>
      </c>
      <c r="AG41" s="171" t="e">
        <f>IFERROR(IF(('0. Data Input'!AG28&gt;AG39),"Greater","Less"),NA())</f>
        <v>#N/A</v>
      </c>
      <c r="AH41" s="103" t="e">
        <f>IFERROR(IF(('0. Data Input'!AH28&gt;AH39),"Greater","Less"),NA())</f>
        <v>#N/A</v>
      </c>
      <c r="AI41" s="103" t="e">
        <f>IFERROR(IF(('0. Data Input'!AI28&gt;AI39),"Greater","Less"),NA())</f>
        <v>#N/A</v>
      </c>
      <c r="AJ41" s="103" t="e">
        <f>IFERROR(IF(('0. Data Input'!AJ28&gt;AJ39),"Greater","Less"),NA())</f>
        <v>#N/A</v>
      </c>
      <c r="AK41" s="103" t="e">
        <f>IFERROR(IF(('0. Data Input'!AK28&gt;AK39),"Greater","Less"),NA())</f>
        <v>#N/A</v>
      </c>
      <c r="AL41" s="103" t="e">
        <f>IFERROR(IF(('0. Data Input'!AL28&gt;AL39),"Greater","Less"),NA())</f>
        <v>#N/A</v>
      </c>
      <c r="AM41" s="103" t="e">
        <f>IFERROR(IF(('0. Data Input'!AM28&gt;AM39),"Greater","Less"),NA())</f>
        <v>#N/A</v>
      </c>
      <c r="AN41" s="103" t="e">
        <f>IFERROR(IF(('0. Data Input'!AN28&gt;AN39),"Greater","Less"),NA())</f>
        <v>#N/A</v>
      </c>
      <c r="AO41" s="103" t="e">
        <f>IFERROR(IF(('0. Data Input'!AO28&gt;AO39),"Greater","Less"),NA())</f>
        <v>#N/A</v>
      </c>
      <c r="AP41" s="104" t="e">
        <f>IFERROR(IF(('0. Data Input'!AP28&gt;AP39),"Greater","Less"),NA())</f>
        <v>#N/A</v>
      </c>
      <c r="AQ41" s="171" t="e">
        <f>IFERROR(IF(('0. Data Input'!AQ28&gt;AQ39),"Greater","Less"),NA())</f>
        <v>#N/A</v>
      </c>
      <c r="AR41" s="103" t="e">
        <f>IFERROR(IF(('0. Data Input'!AR28&gt;AR39),"Greater","Less"),NA())</f>
        <v>#N/A</v>
      </c>
      <c r="AS41" s="103" t="e">
        <f>IFERROR(IF(('0. Data Input'!AS28&gt;AS39),"Greater","Less"),NA())</f>
        <v>#N/A</v>
      </c>
      <c r="AT41" s="103" t="e">
        <f>IFERROR(IF(('0. Data Input'!AT28&gt;AT39),"Greater","Less"),NA())</f>
        <v>#N/A</v>
      </c>
      <c r="AU41" s="103" t="e">
        <f>IFERROR(IF(('0. Data Input'!AU28&gt;AU39),"Greater","Less"),NA())</f>
        <v>#N/A</v>
      </c>
      <c r="AV41" s="103" t="e">
        <f>IFERROR(IF(('0. Data Input'!AV28&gt;AV39),"Greater","Less"),NA())</f>
        <v>#N/A</v>
      </c>
      <c r="AW41" s="103" t="e">
        <f>IFERROR(IF(('0. Data Input'!AW28&gt;AW39),"Greater","Less"),NA())</f>
        <v>#N/A</v>
      </c>
      <c r="AX41" s="103" t="e">
        <f>IFERROR(IF(('0. Data Input'!AX28&gt;AX39),"Greater","Less"),NA())</f>
        <v>#N/A</v>
      </c>
      <c r="AY41" s="103" t="e">
        <f>IFERROR(IF(('0. Data Input'!AY28&gt;AY39),"Greater","Less"),NA())</f>
        <v>#N/A</v>
      </c>
      <c r="AZ41" s="104" t="e">
        <f>IFERROR(IF(('0. Data Input'!AZ28&gt;AZ39),"Greater","Less"),NA())</f>
        <v>#N/A</v>
      </c>
      <c r="BA41" s="85"/>
    </row>
    <row r="42" spans="1:53" ht="21.75" customHeight="1" x14ac:dyDescent="0.2">
      <c r="A42" s="89"/>
      <c r="B42" s="90"/>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row>
    <row r="43" spans="1:53" ht="21.75" customHeight="1" x14ac:dyDescent="0.2">
      <c r="A43" s="347" t="s">
        <v>51</v>
      </c>
      <c r="B43" s="347"/>
      <c r="C43" s="347"/>
      <c r="D43" s="347"/>
      <c r="E43" s="347"/>
      <c r="F43" s="347"/>
      <c r="G43" s="347"/>
      <c r="H43" s="347"/>
      <c r="I43" s="347"/>
      <c r="J43" s="347"/>
      <c r="K43" s="347"/>
      <c r="L43" s="347"/>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row>
    <row r="44" spans="1:53" ht="21.75" customHeight="1" x14ac:dyDescent="0.2">
      <c r="A44" s="346" t="s">
        <v>75</v>
      </c>
      <c r="B44" s="346"/>
      <c r="C44" s="346"/>
      <c r="D44" s="346"/>
      <c r="E44" s="346"/>
      <c r="F44" s="346"/>
      <c r="G44" s="346"/>
      <c r="H44" s="346"/>
      <c r="I44" s="346"/>
      <c r="J44" s="346"/>
      <c r="K44" s="346"/>
      <c r="L44" s="346"/>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row>
    <row r="45" spans="1:53" ht="21.75" customHeight="1" x14ac:dyDescent="0.2">
      <c r="A45" s="348" t="s">
        <v>76</v>
      </c>
      <c r="B45" s="349"/>
      <c r="C45" s="349"/>
      <c r="D45" s="349"/>
      <c r="E45" s="349"/>
      <c r="F45" s="349"/>
      <c r="G45" s="349"/>
      <c r="H45" s="349"/>
      <c r="I45" s="349"/>
      <c r="J45" s="349"/>
      <c r="K45" s="349"/>
      <c r="L45" s="349"/>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row>
    <row r="46" spans="1:53" ht="21.75" customHeight="1" x14ac:dyDescent="0.2">
      <c r="A46" s="346" t="s">
        <v>74</v>
      </c>
      <c r="B46" s="346"/>
      <c r="C46" s="346"/>
      <c r="D46" s="346"/>
      <c r="E46" s="346"/>
      <c r="F46" s="346"/>
      <c r="G46" s="346"/>
      <c r="H46" s="346"/>
      <c r="I46" s="346"/>
      <c r="J46" s="346"/>
      <c r="K46" s="346"/>
      <c r="L46" s="346"/>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row>
    <row r="47" spans="1:53" ht="21.75" customHeight="1" x14ac:dyDescent="0.2">
      <c r="A47" s="89"/>
      <c r="B47" s="90"/>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row>
    <row r="48" spans="1:53" s="269" customFormat="1" ht="21.75" customHeight="1" x14ac:dyDescent="0.2">
      <c r="A48" s="267" t="s">
        <v>112</v>
      </c>
      <c r="B48" s="268"/>
    </row>
    <row r="49" spans="1:52" s="269" customFormat="1" ht="21.75" customHeight="1" x14ac:dyDescent="0.2">
      <c r="A49" s="270" t="s">
        <v>46</v>
      </c>
      <c r="B49" s="268"/>
      <c r="C49" s="269">
        <f>IF(AND('0. Data Input'!C24="SH",'0. Data Input'!C24&lt;&gt;" "),10,-1)</f>
        <v>10</v>
      </c>
      <c r="D49" s="269">
        <f>IF(AND('0. Data Input'!D24="SH",'0. Data Input'!D24&lt;&gt;" "),10,-1)</f>
        <v>-1</v>
      </c>
      <c r="E49" s="269">
        <f>IF(AND('0. Data Input'!E24="SH",'0. Data Input'!E24&lt;&gt;" "),10,-1)</f>
        <v>-1</v>
      </c>
      <c r="F49" s="269">
        <f>IF(AND('0. Data Input'!F24="SH",'0. Data Input'!F24&lt;&gt;" "),10,-1)</f>
        <v>-1</v>
      </c>
      <c r="G49" s="269">
        <f>IF(AND('0. Data Input'!G24="SH",'0. Data Input'!G24&lt;&gt;" "),10,-1)</f>
        <v>-1</v>
      </c>
      <c r="H49" s="269">
        <f>IF(AND('0. Data Input'!H24="SH",'0. Data Input'!H24&lt;&gt;" "),10,-1)</f>
        <v>-1</v>
      </c>
      <c r="I49" s="269">
        <f>IF(AND('0. Data Input'!I24="SH",'0. Data Input'!I24&lt;&gt;" "),10,-1)</f>
        <v>-1</v>
      </c>
      <c r="J49" s="269">
        <f>IF(AND('0. Data Input'!J24="SH",'0. Data Input'!J24&lt;&gt;" "),10,-1)</f>
        <v>-1</v>
      </c>
      <c r="K49" s="269">
        <f>IF(AND('0. Data Input'!K24="SH",'0. Data Input'!K24&lt;&gt;" "),10,-1)</f>
        <v>-1</v>
      </c>
      <c r="L49" s="269">
        <f>IF(AND('0. Data Input'!L24="SH",'0. Data Input'!L24&lt;&gt;" "),10,-1)</f>
        <v>-1</v>
      </c>
      <c r="M49" s="269">
        <f>IF(AND('0. Data Input'!M24="SH",'0. Data Input'!M24&lt;&gt;" "),10,-1)</f>
        <v>-1</v>
      </c>
      <c r="N49" s="269">
        <f>IF(AND('0. Data Input'!N24="SH",'0. Data Input'!N24&lt;&gt;" "),10,-1)</f>
        <v>-1</v>
      </c>
      <c r="O49" s="269">
        <f>IF(AND('0. Data Input'!O24="SH",'0. Data Input'!O24&lt;&gt;" "),10,-1)</f>
        <v>-1</v>
      </c>
      <c r="P49" s="269">
        <f>IF(AND('0. Data Input'!P24="SH",'0. Data Input'!P24&lt;&gt;" "),10,-1)</f>
        <v>-1</v>
      </c>
      <c r="Q49" s="269">
        <f>IF(AND('0. Data Input'!Q24="SH",'0. Data Input'!Q24&lt;&gt;" "),10,-1)</f>
        <v>-1</v>
      </c>
      <c r="R49" s="269">
        <f>IF(AND('0. Data Input'!R24="SH",'0. Data Input'!R24&lt;&gt;" "),10,-1)</f>
        <v>-1</v>
      </c>
      <c r="S49" s="269">
        <f>IF(AND('0. Data Input'!S24="SH",'0. Data Input'!S24&lt;&gt;" "),10,-1)</f>
        <v>-1</v>
      </c>
      <c r="T49" s="269">
        <f>IF(AND('0. Data Input'!T24="SH",'0. Data Input'!T24&lt;&gt;" "),10,-1)</f>
        <v>-1</v>
      </c>
      <c r="U49" s="269">
        <f>IF(AND('0. Data Input'!U24="SH",'0. Data Input'!U24&lt;&gt;" "),10,-1)</f>
        <v>-1</v>
      </c>
      <c r="V49" s="269">
        <f>IF(AND('0. Data Input'!V24="SH",'0. Data Input'!V24&lt;&gt;" "),10,-1)</f>
        <v>-1</v>
      </c>
      <c r="W49" s="269">
        <f>IF(AND('0. Data Input'!W24="SH",'0. Data Input'!W24&lt;&gt;" "),10,-1)</f>
        <v>-1</v>
      </c>
      <c r="X49" s="269">
        <f>IF(AND('0. Data Input'!X24="SH",'0. Data Input'!X24&lt;&gt;" "),10,-1)</f>
        <v>-1</v>
      </c>
      <c r="Y49" s="269">
        <f>IF(AND('0. Data Input'!Y24="SH",'0. Data Input'!Y24&lt;&gt;" "),10,-1)</f>
        <v>-1</v>
      </c>
      <c r="Z49" s="269">
        <f>IF(AND('0. Data Input'!Z24="SH",'0. Data Input'!Z24&lt;&gt;" "),10,-1)</f>
        <v>-1</v>
      </c>
      <c r="AA49" s="269">
        <f>IF(AND('0. Data Input'!AA24="SH",'0. Data Input'!AA24&lt;&gt;" "),10,-1)</f>
        <v>-1</v>
      </c>
      <c r="AB49" s="269">
        <f>IF(AND('0. Data Input'!AB24="SH",'0. Data Input'!AB24&lt;&gt;" "),10,-1)</f>
        <v>-1</v>
      </c>
      <c r="AC49" s="269">
        <f>IF(AND('0. Data Input'!AC24="SH",'0. Data Input'!AC24&lt;&gt;" "),10,-1)</f>
        <v>-1</v>
      </c>
      <c r="AD49" s="269">
        <f>IF(AND('0. Data Input'!AD24="SH",'0. Data Input'!AD24&lt;&gt;" "),10,-1)</f>
        <v>-1</v>
      </c>
      <c r="AE49" s="269">
        <f>IF(AND('0. Data Input'!AE24="SH",'0. Data Input'!AE24&lt;&gt;" "),10,-1)</f>
        <v>-1</v>
      </c>
      <c r="AF49" s="269">
        <f>IF(AND('0. Data Input'!AF24="SH",'0. Data Input'!AF24&lt;&gt;" "),10,-1)</f>
        <v>-1</v>
      </c>
      <c r="AG49" s="269">
        <f>IF(AND('0. Data Input'!AG24="SH",'0. Data Input'!AG24&lt;&gt;" "),10,-1)</f>
        <v>-1</v>
      </c>
      <c r="AH49" s="269">
        <f>IF(AND('0. Data Input'!AH24="SH",'0. Data Input'!AH24&lt;&gt;" "),10,-1)</f>
        <v>-1</v>
      </c>
      <c r="AI49" s="269">
        <f>IF(AND('0. Data Input'!AI24="SH",'0. Data Input'!AI24&lt;&gt;" "),10,-1)</f>
        <v>-1</v>
      </c>
      <c r="AJ49" s="269">
        <f>IF(AND('0. Data Input'!AJ24="SH",'0. Data Input'!AJ24&lt;&gt;" "),10,-1)</f>
        <v>-1</v>
      </c>
      <c r="AK49" s="269">
        <f>IF(AND('0. Data Input'!AK24="SH",'0. Data Input'!AK24&lt;&gt;" "),10,-1)</f>
        <v>-1</v>
      </c>
      <c r="AL49" s="269">
        <f>IF(AND('0. Data Input'!AL24="SH",'0. Data Input'!AL24&lt;&gt;" "),10,-1)</f>
        <v>-1</v>
      </c>
      <c r="AM49" s="269">
        <f>IF(AND('0. Data Input'!AM24="SH",'0. Data Input'!AM24&lt;&gt;" "),10,-1)</f>
        <v>-1</v>
      </c>
      <c r="AN49" s="269">
        <f>IF(AND('0. Data Input'!AN24="SH",'0. Data Input'!AN24&lt;&gt;" "),10,-1)</f>
        <v>-1</v>
      </c>
      <c r="AO49" s="269">
        <f>IF(AND('0. Data Input'!AO24="SH",'0. Data Input'!AO24&lt;&gt;" "),10,-1)</f>
        <v>-1</v>
      </c>
      <c r="AP49" s="269">
        <f>IF(AND('0. Data Input'!AP24="SH",'0. Data Input'!AP24&lt;&gt;" "),10,-1)</f>
        <v>-1</v>
      </c>
      <c r="AQ49" s="269">
        <f>IF(AND('0. Data Input'!AQ24="SH",'0. Data Input'!AQ24&lt;&gt;" "),10,-1)</f>
        <v>-1</v>
      </c>
      <c r="AR49" s="269">
        <f>IF(AND('0. Data Input'!AR24="SH",'0. Data Input'!AR24&lt;&gt;" "),10,-1)</f>
        <v>-1</v>
      </c>
      <c r="AS49" s="269">
        <f>IF(AND('0. Data Input'!AS24="SH",'0. Data Input'!AS24&lt;&gt;" "),10,-1)</f>
        <v>-1</v>
      </c>
      <c r="AT49" s="269">
        <f>IF(AND('0. Data Input'!AT24="SH",'0. Data Input'!AT24&lt;&gt;" "),10,-1)</f>
        <v>-1</v>
      </c>
      <c r="AU49" s="269">
        <f>IF(AND('0. Data Input'!AU24="SH",'0. Data Input'!AU24&lt;&gt;" "),10,-1)</f>
        <v>-1</v>
      </c>
      <c r="AV49" s="269">
        <f>IF(AND('0. Data Input'!AV24="SH",'0. Data Input'!AV24&lt;&gt;" "),10,-1)</f>
        <v>-1</v>
      </c>
      <c r="AW49" s="269">
        <f>IF(AND('0. Data Input'!AW24="SH",'0. Data Input'!AW24&lt;&gt;" "),10,-1)</f>
        <v>-1</v>
      </c>
      <c r="AX49" s="269">
        <f>IF(AND('0. Data Input'!AX24="SH",'0. Data Input'!AX24&lt;&gt;" "),10,-1)</f>
        <v>-1</v>
      </c>
      <c r="AY49" s="269">
        <f>IF(AND('0. Data Input'!AY24="SH",'0. Data Input'!AY24&lt;&gt;" "),10,-1)</f>
        <v>-1</v>
      </c>
      <c r="AZ49" s="269">
        <f>IF(AND('0. Data Input'!AZ24="SH",'0. Data Input'!AZ24&lt;&gt;" "),10,-1)</f>
        <v>-1</v>
      </c>
    </row>
    <row r="50" spans="1:52" s="269" customFormat="1" ht="21.75" customHeight="1" x14ac:dyDescent="0.2">
      <c r="A50" s="270" t="s">
        <v>47</v>
      </c>
      <c r="B50" s="268"/>
      <c r="C50" s="269">
        <f>IF(AND('0. Data Input'!C24="SS",'0. Data Input'!C24&lt;&gt;" "),20,-1)</f>
        <v>-1</v>
      </c>
      <c r="D50" s="269">
        <f>IF(AND('0. Data Input'!D24="SS",'0. Data Input'!D24&lt;&gt;" "),20,-1)</f>
        <v>-1</v>
      </c>
      <c r="E50" s="269">
        <f>IF(AND('0. Data Input'!E24="SS",'0. Data Input'!E24&lt;&gt;" "),20,-1)</f>
        <v>-1</v>
      </c>
      <c r="F50" s="269">
        <f>IF(AND('0. Data Input'!F24="SS",'0. Data Input'!F24&lt;&gt;" "),20,-1)</f>
        <v>-1</v>
      </c>
      <c r="G50" s="269">
        <f>IF(AND('0. Data Input'!G24="SS",'0. Data Input'!G24&lt;&gt;" "),20,-1)</f>
        <v>-1</v>
      </c>
      <c r="H50" s="269">
        <f>IF(AND('0. Data Input'!H24="SS",'0. Data Input'!H24&lt;&gt;" "),20,-1)</f>
        <v>-1</v>
      </c>
      <c r="I50" s="269">
        <f>IF(AND('0. Data Input'!I24="SS",'0. Data Input'!I24&lt;&gt;" "),20,-1)</f>
        <v>-1</v>
      </c>
      <c r="J50" s="269">
        <f>IF(AND('0. Data Input'!J24="SS",'0. Data Input'!J24&lt;&gt;" "),20,-1)</f>
        <v>-1</v>
      </c>
      <c r="K50" s="269">
        <f>IF(AND('0. Data Input'!K24="SS",'0. Data Input'!K24&lt;&gt;" "),20,-1)</f>
        <v>-1</v>
      </c>
      <c r="L50" s="269">
        <f>IF(AND('0. Data Input'!L24="SS",'0. Data Input'!L24&lt;&gt;" "),20,-1)</f>
        <v>-1</v>
      </c>
      <c r="M50" s="269">
        <f>IF(AND('0. Data Input'!M24="SS",'0. Data Input'!M24&lt;&gt;" "),20,-1)</f>
        <v>-1</v>
      </c>
      <c r="N50" s="269">
        <f>IF(AND('0. Data Input'!N24="SS",'0. Data Input'!N24&lt;&gt;" "),20,-1)</f>
        <v>-1</v>
      </c>
      <c r="O50" s="269">
        <f>IF(AND('0. Data Input'!O24="SS",'0. Data Input'!O24&lt;&gt;" "),20,-1)</f>
        <v>-1</v>
      </c>
      <c r="P50" s="269">
        <f>IF(AND('0. Data Input'!P24="SS",'0. Data Input'!P24&lt;&gt;" "),20,-1)</f>
        <v>-1</v>
      </c>
      <c r="Q50" s="269">
        <f>IF(AND('0. Data Input'!Q24="SS",'0. Data Input'!Q24&lt;&gt;" "),20,-1)</f>
        <v>-1</v>
      </c>
      <c r="R50" s="269">
        <f>IF(AND('0. Data Input'!R24="SS",'0. Data Input'!R24&lt;&gt;" "),20,-1)</f>
        <v>-1</v>
      </c>
      <c r="S50" s="269">
        <f>IF(AND('0. Data Input'!S24="SS",'0. Data Input'!S24&lt;&gt;" "),20,-1)</f>
        <v>-1</v>
      </c>
      <c r="T50" s="269">
        <f>IF(AND('0. Data Input'!T24="SS",'0. Data Input'!T24&lt;&gt;" "),20,-1)</f>
        <v>-1</v>
      </c>
      <c r="U50" s="269">
        <f>IF(AND('0. Data Input'!U24="SS",'0. Data Input'!U24&lt;&gt;" "),20,-1)</f>
        <v>-1</v>
      </c>
      <c r="V50" s="269">
        <f>IF(AND('0. Data Input'!V24="SS",'0. Data Input'!V24&lt;&gt;" "),20,-1)</f>
        <v>-1</v>
      </c>
      <c r="W50" s="269">
        <f>IF(AND('0. Data Input'!W24="SS",'0. Data Input'!W24&lt;&gt;" "),20,-1)</f>
        <v>-1</v>
      </c>
      <c r="X50" s="269">
        <f>IF(AND('0. Data Input'!X24="SS",'0. Data Input'!X24&lt;&gt;" "),20,-1)</f>
        <v>-1</v>
      </c>
      <c r="Y50" s="269">
        <f>IF(AND('0. Data Input'!Y24="SS",'0. Data Input'!Y24&lt;&gt;" "),20,-1)</f>
        <v>-1</v>
      </c>
      <c r="Z50" s="269">
        <f>IF(AND('0. Data Input'!Z24="SS",'0. Data Input'!Z24&lt;&gt;" "),20,-1)</f>
        <v>-1</v>
      </c>
      <c r="AA50" s="269">
        <f>IF(AND('0. Data Input'!AA24="SS",'0. Data Input'!AA24&lt;&gt;" "),20,-1)</f>
        <v>-1</v>
      </c>
      <c r="AB50" s="269">
        <f>IF(AND('0. Data Input'!AB24="SS",'0. Data Input'!AB24&lt;&gt;" "),20,-1)</f>
        <v>-1</v>
      </c>
      <c r="AC50" s="269">
        <f>IF(AND('0. Data Input'!AC24="SS",'0. Data Input'!AC24&lt;&gt;" "),20,-1)</f>
        <v>-1</v>
      </c>
      <c r="AD50" s="269">
        <f>IF(AND('0. Data Input'!AD24="SS",'0. Data Input'!AD24&lt;&gt;" "),20,-1)</f>
        <v>-1</v>
      </c>
      <c r="AE50" s="269">
        <f>IF(AND('0. Data Input'!AE24="SS",'0. Data Input'!AE24&lt;&gt;" "),20,-1)</f>
        <v>-1</v>
      </c>
      <c r="AF50" s="269">
        <f>IF(AND('0. Data Input'!AF24="SS",'0. Data Input'!AF24&lt;&gt;" "),20,-1)</f>
        <v>-1</v>
      </c>
      <c r="AG50" s="269">
        <f>IF(AND('0. Data Input'!AG24="SS",'0. Data Input'!AG24&lt;&gt;" "),20,-1)</f>
        <v>-1</v>
      </c>
      <c r="AH50" s="269">
        <f>IF(AND('0. Data Input'!AH24="SS",'0. Data Input'!AH24&lt;&gt;" "),20,-1)</f>
        <v>-1</v>
      </c>
      <c r="AI50" s="269">
        <f>IF(AND('0. Data Input'!AI24="SS",'0. Data Input'!AI24&lt;&gt;" "),20,-1)</f>
        <v>-1</v>
      </c>
      <c r="AJ50" s="269">
        <f>IF(AND('0. Data Input'!AJ24="SS",'0. Data Input'!AJ24&lt;&gt;" "),20,-1)</f>
        <v>-1</v>
      </c>
      <c r="AK50" s="269">
        <f>IF(AND('0. Data Input'!AK24="SS",'0. Data Input'!AK24&lt;&gt;" "),20,-1)</f>
        <v>-1</v>
      </c>
      <c r="AL50" s="269">
        <f>IF(AND('0. Data Input'!AL24="SS",'0. Data Input'!AL24&lt;&gt;" "),20,-1)</f>
        <v>-1</v>
      </c>
      <c r="AM50" s="269">
        <f>IF(AND('0. Data Input'!AM24="SS",'0. Data Input'!AM24&lt;&gt;" "),20,-1)</f>
        <v>-1</v>
      </c>
      <c r="AN50" s="269">
        <f>IF(AND('0. Data Input'!AN24="SS",'0. Data Input'!AN24&lt;&gt;" "),20,-1)</f>
        <v>-1</v>
      </c>
      <c r="AO50" s="269">
        <f>IF(AND('0. Data Input'!AO24="SS",'0. Data Input'!AO24&lt;&gt;" "),20,-1)</f>
        <v>-1</v>
      </c>
      <c r="AP50" s="269">
        <f>IF(AND('0. Data Input'!AP24="SS",'0. Data Input'!AP24&lt;&gt;" "),20,-1)</f>
        <v>-1</v>
      </c>
      <c r="AQ50" s="269">
        <f>IF(AND('0. Data Input'!AQ24="SS",'0. Data Input'!AQ24&lt;&gt;" "),20,-1)</f>
        <v>-1</v>
      </c>
      <c r="AR50" s="269">
        <f>IF(AND('0. Data Input'!AR24="SS",'0. Data Input'!AR24&lt;&gt;" "),20,-1)</f>
        <v>-1</v>
      </c>
      <c r="AS50" s="269">
        <f>IF(AND('0. Data Input'!AS24="SS",'0. Data Input'!AS24&lt;&gt;" "),20,-1)</f>
        <v>-1</v>
      </c>
      <c r="AT50" s="269">
        <f>IF(AND('0. Data Input'!AT24="SS",'0. Data Input'!AT24&lt;&gt;" "),20,-1)</f>
        <v>-1</v>
      </c>
      <c r="AU50" s="269">
        <f>IF(AND('0. Data Input'!AU24="SS",'0. Data Input'!AU24&lt;&gt;" "),20,-1)</f>
        <v>-1</v>
      </c>
      <c r="AV50" s="269">
        <f>IF(AND('0. Data Input'!AV24="SS",'0. Data Input'!AV24&lt;&gt;" "),20,-1)</f>
        <v>-1</v>
      </c>
      <c r="AW50" s="269">
        <f>IF(AND('0. Data Input'!AW24="SS",'0. Data Input'!AW24&lt;&gt;" "),20,-1)</f>
        <v>-1</v>
      </c>
      <c r="AX50" s="269">
        <f>IF(AND('0. Data Input'!AX24="SS",'0. Data Input'!AX24&lt;&gt;" "),20,-1)</f>
        <v>-1</v>
      </c>
      <c r="AY50" s="269">
        <f>IF(AND('0. Data Input'!AY24="SS",'0. Data Input'!AY24&lt;&gt;" "),20,-1)</f>
        <v>-1</v>
      </c>
      <c r="AZ50" s="269">
        <f>IF(AND('0. Data Input'!AZ24="SS",'0. Data Input'!AZ24&lt;&gt;" "),20,-1)</f>
        <v>-1</v>
      </c>
    </row>
    <row r="51" spans="1:52" s="269" customFormat="1" ht="21.75" customHeight="1" x14ac:dyDescent="0.2">
      <c r="A51" s="270" t="s">
        <v>48</v>
      </c>
      <c r="B51" s="268"/>
      <c r="C51" s="269">
        <f>IF(AND('0. Data Input'!C24="LS",'0. Data Input'!C24&lt;&gt;" "),30,-1)</f>
        <v>-1</v>
      </c>
      <c r="D51" s="269">
        <f>IF(AND('0. Data Input'!D24="LS",'0. Data Input'!D24&lt;&gt;" "),30,-1)</f>
        <v>-1</v>
      </c>
      <c r="E51" s="269">
        <f>IF(AND('0. Data Input'!E24="LS",'0. Data Input'!E24&lt;&gt;" "),30,-1)</f>
        <v>-1</v>
      </c>
      <c r="F51" s="269">
        <f>IF(AND('0. Data Input'!F24="LS",'0. Data Input'!F24&lt;&gt;" "),30,-1)</f>
        <v>-1</v>
      </c>
      <c r="G51" s="269">
        <f>IF(AND('0. Data Input'!G24="LS",'0. Data Input'!G24&lt;&gt;" "),30,-1)</f>
        <v>-1</v>
      </c>
      <c r="H51" s="269">
        <f>IF(AND('0. Data Input'!H24="LS",'0. Data Input'!H24&lt;&gt;" "),30,-1)</f>
        <v>-1</v>
      </c>
      <c r="I51" s="269">
        <f>IF(AND('0. Data Input'!I24="LS",'0. Data Input'!I24&lt;&gt;" "),30,-1)</f>
        <v>-1</v>
      </c>
      <c r="J51" s="269">
        <f>IF(AND('0. Data Input'!J24="LS",'0. Data Input'!J24&lt;&gt;" "),30,-1)</f>
        <v>-1</v>
      </c>
      <c r="K51" s="269">
        <f>IF(AND('0. Data Input'!K24="LS",'0. Data Input'!K24&lt;&gt;" "),30,-1)</f>
        <v>-1</v>
      </c>
      <c r="L51" s="269">
        <f>IF(AND('0. Data Input'!L24="LS",'0. Data Input'!L24&lt;&gt;" "),30,-1)</f>
        <v>-1</v>
      </c>
      <c r="M51" s="269">
        <f>IF(AND('0. Data Input'!M24="LS",'0. Data Input'!M24&lt;&gt;" "),30,-1)</f>
        <v>-1</v>
      </c>
      <c r="N51" s="269">
        <f>IF(AND('0. Data Input'!N24="LS",'0. Data Input'!N24&lt;&gt;" "),30,-1)</f>
        <v>-1</v>
      </c>
      <c r="O51" s="269">
        <f>IF(AND('0. Data Input'!O24="LS",'0. Data Input'!O24&lt;&gt;" "),30,-1)</f>
        <v>-1</v>
      </c>
      <c r="P51" s="269">
        <f>IF(AND('0. Data Input'!P24="LS",'0. Data Input'!P24&lt;&gt;" "),30,-1)</f>
        <v>-1</v>
      </c>
      <c r="Q51" s="269">
        <f>IF(AND('0. Data Input'!Q24="LS",'0. Data Input'!Q24&lt;&gt;" "),30,-1)</f>
        <v>-1</v>
      </c>
      <c r="R51" s="269">
        <f>IF(AND('0. Data Input'!R24="LS",'0. Data Input'!R24&lt;&gt;" "),30,-1)</f>
        <v>-1</v>
      </c>
      <c r="S51" s="269">
        <f>IF(AND('0. Data Input'!S24="LS",'0. Data Input'!S24&lt;&gt;" "),30,-1)</f>
        <v>-1</v>
      </c>
      <c r="T51" s="269">
        <f>IF(AND('0. Data Input'!T24="LS",'0. Data Input'!T24&lt;&gt;" "),30,-1)</f>
        <v>-1</v>
      </c>
      <c r="U51" s="269">
        <f>IF(AND('0. Data Input'!U24="LS",'0. Data Input'!U24&lt;&gt;" "),30,-1)</f>
        <v>-1</v>
      </c>
      <c r="V51" s="269">
        <f>IF(AND('0. Data Input'!V24="LS",'0. Data Input'!V24&lt;&gt;" "),30,-1)</f>
        <v>-1</v>
      </c>
      <c r="W51" s="269">
        <f>IF(AND('0. Data Input'!W24="LS",'0. Data Input'!W24&lt;&gt;" "),30,-1)</f>
        <v>-1</v>
      </c>
      <c r="X51" s="269">
        <f>IF(AND('0. Data Input'!X24="LS",'0. Data Input'!X24&lt;&gt;" "),30,-1)</f>
        <v>-1</v>
      </c>
      <c r="Y51" s="269">
        <f>IF(AND('0. Data Input'!Y24="LS",'0. Data Input'!Y24&lt;&gt;" "),30,-1)</f>
        <v>-1</v>
      </c>
      <c r="Z51" s="269">
        <f>IF(AND('0. Data Input'!Z24="LS",'0. Data Input'!Z24&lt;&gt;" "),30,-1)</f>
        <v>-1</v>
      </c>
      <c r="AA51" s="269">
        <f>IF(AND('0. Data Input'!AA24="LS",'0. Data Input'!AA24&lt;&gt;" "),30,-1)</f>
        <v>-1</v>
      </c>
      <c r="AB51" s="269">
        <f>IF(AND('0. Data Input'!AB24="LS",'0. Data Input'!AB24&lt;&gt;" "),30,-1)</f>
        <v>-1</v>
      </c>
      <c r="AC51" s="269">
        <f>IF(AND('0. Data Input'!AC24="LS",'0. Data Input'!AC24&lt;&gt;" "),30,-1)</f>
        <v>-1</v>
      </c>
      <c r="AD51" s="269">
        <f>IF(AND('0. Data Input'!AD24="LS",'0. Data Input'!AD24&lt;&gt;" "),30,-1)</f>
        <v>-1</v>
      </c>
      <c r="AE51" s="269">
        <f>IF(AND('0. Data Input'!AE24="LS",'0. Data Input'!AE24&lt;&gt;" "),30,-1)</f>
        <v>-1</v>
      </c>
      <c r="AF51" s="269">
        <f>IF(AND('0. Data Input'!AF24="LS",'0. Data Input'!AF24&lt;&gt;" "),30,-1)</f>
        <v>-1</v>
      </c>
      <c r="AG51" s="269">
        <f>IF(AND('0. Data Input'!AG24="LS",'0. Data Input'!AG24&lt;&gt;" "),30,-1)</f>
        <v>-1</v>
      </c>
      <c r="AH51" s="269">
        <f>IF(AND('0. Data Input'!AH24="LS",'0. Data Input'!AH24&lt;&gt;" "),30,-1)</f>
        <v>-1</v>
      </c>
      <c r="AI51" s="269">
        <f>IF(AND('0. Data Input'!AI24="LS",'0. Data Input'!AI24&lt;&gt;" "),30,-1)</f>
        <v>-1</v>
      </c>
      <c r="AJ51" s="269">
        <f>IF(AND('0. Data Input'!AJ24="LS",'0. Data Input'!AJ24&lt;&gt;" "),30,-1)</f>
        <v>-1</v>
      </c>
      <c r="AK51" s="269">
        <f>IF(AND('0. Data Input'!AK24="LS",'0. Data Input'!AK24&lt;&gt;" "),30,-1)</f>
        <v>-1</v>
      </c>
      <c r="AL51" s="269">
        <f>IF(AND('0. Data Input'!AL24="LS",'0. Data Input'!AL24&lt;&gt;" "),30,-1)</f>
        <v>-1</v>
      </c>
      <c r="AM51" s="269">
        <f>IF(AND('0. Data Input'!AM24="LS",'0. Data Input'!AM24&lt;&gt;" "),30,-1)</f>
        <v>-1</v>
      </c>
      <c r="AN51" s="269">
        <f>IF(AND('0. Data Input'!AN24="LS",'0. Data Input'!AN24&lt;&gt;" "),30,-1)</f>
        <v>-1</v>
      </c>
      <c r="AO51" s="269">
        <f>IF(AND('0. Data Input'!AO24="LS",'0. Data Input'!AO24&lt;&gt;" "),30,-1)</f>
        <v>-1</v>
      </c>
      <c r="AP51" s="269">
        <f>IF(AND('0. Data Input'!AP24="LS",'0. Data Input'!AP24&lt;&gt;" "),30,-1)</f>
        <v>-1</v>
      </c>
      <c r="AQ51" s="269">
        <f>IF(AND('0. Data Input'!AQ24="LS",'0. Data Input'!AQ24&lt;&gt;" "),30,-1)</f>
        <v>-1</v>
      </c>
      <c r="AR51" s="269">
        <f>IF(AND('0. Data Input'!AR24="LS",'0. Data Input'!AR24&lt;&gt;" "),30,-1)</f>
        <v>-1</v>
      </c>
      <c r="AS51" s="269">
        <f>IF(AND('0. Data Input'!AS24="LS",'0. Data Input'!AS24&lt;&gt;" "),30,-1)</f>
        <v>-1</v>
      </c>
      <c r="AT51" s="269">
        <f>IF(AND('0. Data Input'!AT24="LS",'0. Data Input'!AT24&lt;&gt;" "),30,-1)</f>
        <v>-1</v>
      </c>
      <c r="AU51" s="269">
        <f>IF(AND('0. Data Input'!AU24="LS",'0. Data Input'!AU24&lt;&gt;" "),30,-1)</f>
        <v>-1</v>
      </c>
      <c r="AV51" s="269">
        <f>IF(AND('0. Data Input'!AV24="LS",'0. Data Input'!AV24&lt;&gt;" "),30,-1)</f>
        <v>-1</v>
      </c>
      <c r="AW51" s="269">
        <f>IF(AND('0. Data Input'!AW24="LS",'0. Data Input'!AW24&lt;&gt;" "),30,-1)</f>
        <v>-1</v>
      </c>
      <c r="AX51" s="269">
        <f>IF(AND('0. Data Input'!AX24="LS",'0. Data Input'!AX24&lt;&gt;" "),30,-1)</f>
        <v>-1</v>
      </c>
      <c r="AY51" s="269">
        <f>IF(AND('0. Data Input'!AY24="LS",'0. Data Input'!AY24&lt;&gt;" "),30,-1)</f>
        <v>-1</v>
      </c>
      <c r="AZ51" s="269">
        <f>IF(AND('0. Data Input'!AZ24="LS",'0. Data Input'!AZ24&lt;&gt;" "),30,-1)</f>
        <v>-1</v>
      </c>
    </row>
    <row r="52" spans="1:52" ht="21.75" customHeight="1" x14ac:dyDescent="0.2">
      <c r="C52" s="70"/>
    </row>
    <row r="53" spans="1:52" s="263" customFormat="1" ht="21.75" customHeight="1" x14ac:dyDescent="0.2"/>
    <row r="54" spans="1:52" s="263" customFormat="1" ht="21.75" customHeight="1" x14ac:dyDescent="0.2"/>
    <row r="55" spans="1:52" s="263" customFormat="1" ht="21.75" customHeight="1" x14ac:dyDescent="0.2"/>
    <row r="56" spans="1:52" s="263" customFormat="1" ht="21.75" customHeight="1" x14ac:dyDescent="0.2"/>
    <row r="57" spans="1:52" ht="21.75" customHeight="1" x14ac:dyDescent="0.2">
      <c r="A57" s="346"/>
      <c r="B57" s="346"/>
      <c r="C57" s="346"/>
      <c r="D57" s="346"/>
      <c r="E57" s="346"/>
      <c r="F57" s="346"/>
      <c r="G57" s="346"/>
      <c r="H57" s="346"/>
      <c r="I57" s="346"/>
      <c r="J57" s="346"/>
      <c r="K57" s="346"/>
      <c r="L57" s="346"/>
    </row>
    <row r="58" spans="1:52" ht="21.75" customHeight="1" x14ac:dyDescent="0.2">
      <c r="A58" s="346"/>
      <c r="B58" s="346"/>
      <c r="C58" s="346"/>
      <c r="D58" s="346"/>
      <c r="E58" s="346"/>
      <c r="F58" s="346"/>
      <c r="G58" s="346"/>
      <c r="H58" s="346"/>
      <c r="I58" s="346"/>
      <c r="J58" s="346"/>
      <c r="K58" s="346"/>
      <c r="L58" s="346"/>
    </row>
    <row r="59" spans="1:52" ht="21.75" customHeight="1" x14ac:dyDescent="0.2">
      <c r="A59" s="346"/>
      <c r="B59" s="346"/>
      <c r="C59" s="346"/>
      <c r="D59" s="346"/>
      <c r="E59" s="346"/>
      <c r="F59" s="346"/>
      <c r="G59" s="346"/>
      <c r="H59" s="346"/>
      <c r="I59" s="346"/>
      <c r="J59" s="346"/>
      <c r="K59" s="346"/>
      <c r="L59" s="346"/>
    </row>
  </sheetData>
  <sheetProtection algorithmName="SHA-512" hashValue="qrSNd2NEUAHfR8FLxVFJXzgzR8t7CNoCPv6D9h39pucDNviYRDj6Mm04myw5+LZcYUWEoTvPjq45phSsomeDgw==" saltValue="sacqB3TkMywFNri2jlQHzw==" spinCount="100000" sheet="1" objects="1" scenarios="1"/>
  <mergeCells count="22">
    <mergeCell ref="A57:L57"/>
    <mergeCell ref="A58:L58"/>
    <mergeCell ref="A46:L46"/>
    <mergeCell ref="A59:L59"/>
    <mergeCell ref="A43:L43"/>
    <mergeCell ref="A44:L44"/>
    <mergeCell ref="A45:L45"/>
    <mergeCell ref="X1:Z1"/>
    <mergeCell ref="AH1:AJ1"/>
    <mergeCell ref="AL1:AM1"/>
    <mergeCell ref="AO1:AP1"/>
    <mergeCell ref="D1:F1"/>
    <mergeCell ref="H1:I1"/>
    <mergeCell ref="K1:L1"/>
    <mergeCell ref="N1:P1"/>
    <mergeCell ref="U1:V1"/>
    <mergeCell ref="R1:S1"/>
    <mergeCell ref="AR1:AT1"/>
    <mergeCell ref="AV1:AW1"/>
    <mergeCell ref="AY1:AZ1"/>
    <mergeCell ref="AB1:AC1"/>
    <mergeCell ref="AE1:AF1"/>
  </mergeCells>
  <phoneticPr fontId="0" type="noConversion"/>
  <conditionalFormatting sqref="A57:XFD1048576 M53:XFD56 A1:XFD52">
    <cfRule type="containsErrors" dxfId="5" priority="19">
      <formula>ISERROR(A1)</formula>
    </cfRule>
  </conditionalFormatting>
  <conditionalFormatting sqref="C12:AZ20">
    <cfRule type="containsText" dxfId="4" priority="1" operator="containsText" text="Exceed 10%">
      <formula>NOT(ISERROR(SEARCH("Exceed 10%",C12)))</formula>
    </cfRule>
    <cfRule type="containsText" dxfId="3" priority="2" operator="containsText" text="Within 10%">
      <formula>NOT(ISERROR(SEARCH("Within 10%",C12)))</formula>
    </cfRule>
    <cfRule type="containsText" dxfId="2" priority="3" operator="containsText" text="Below 10%">
      <formula>NOT(ISERROR(SEARCH("Below 10%",C12)))</formula>
    </cfRule>
  </conditionalFormatting>
  <conditionalFormatting sqref="C16:AZ41">
    <cfRule type="containsText" dxfId="1" priority="4" operator="containsText" text="Greater">
      <formula>NOT(ISERROR(SEARCH("Greater",C16)))</formula>
    </cfRule>
    <cfRule type="containsText" dxfId="0" priority="5" operator="containsText" text="Less">
      <formula>NOT(ISERROR(SEARCH("Less",C16)))</formula>
    </cfRule>
  </conditionalFormatting>
  <printOptions horizontalCentered="1" verticalCentered="1"/>
  <pageMargins left="0.52" right="0.25" top="0.75" bottom="0.75" header="0.3" footer="0.3"/>
  <pageSetup scale="55" fitToWidth="0" orientation="landscape" r:id="rId1"/>
  <headerFooter alignWithMargins="0">
    <oddHeader>&amp;C&amp;"Arial,Bold"&amp;16OSMRE BLAST LOG EVALUATION PROGRAM (BLEP)</oddHeader>
    <oddFooter>&amp;L&amp;10BLEP Version 2.0&amp;R&amp;10Page &amp;P</oddFooter>
  </headerFooter>
  <colBreaks count="4" manualBreakCount="4">
    <brk id="12" max="1048575" man="1"/>
    <brk id="22" max="40" man="1"/>
    <brk id="32" max="40" man="1"/>
    <brk id="42" max="40" man="1"/>
  </colBreaks>
  <ignoredErrors>
    <ignoredError sqref="K1 U1 AY1 AO1 A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5"/>
  <sheetViews>
    <sheetView view="pageBreakPreview" zoomScale="85" zoomScaleNormal="73" zoomScaleSheetLayoutView="85" workbookViewId="0">
      <selection activeCell="I1" sqref="I1"/>
    </sheetView>
  </sheetViews>
  <sheetFormatPr defaultRowHeight="19.5" customHeight="1" x14ac:dyDescent="0.2"/>
  <cols>
    <col min="1" max="30" width="9.77734375" style="279" customWidth="1"/>
    <col min="31" max="16384" width="8.88671875" style="279"/>
  </cols>
  <sheetData>
    <row r="1" spans="1:8" ht="19.5" customHeight="1" x14ac:dyDescent="0.2">
      <c r="A1" s="278" t="s">
        <v>25</v>
      </c>
      <c r="B1" s="316" t="str">
        <f>'0. Data Input'!H1</f>
        <v>Enter Name</v>
      </c>
      <c r="C1" s="317"/>
      <c r="D1" s="317"/>
      <c r="E1" s="322" t="s">
        <v>35</v>
      </c>
      <c r="F1" s="323"/>
      <c r="G1" s="320" t="str">
        <f>'0. Data Input'!D1</f>
        <v>Enter Name</v>
      </c>
      <c r="H1" s="317"/>
    </row>
    <row r="2" spans="1:8" ht="19.5" customHeight="1" x14ac:dyDescent="0.2">
      <c r="A2" s="278" t="s">
        <v>26</v>
      </c>
      <c r="B2" s="318" t="str">
        <f>'0. Data Input'!H2</f>
        <v>Enter Number</v>
      </c>
      <c r="C2" s="318"/>
      <c r="D2" s="318"/>
      <c r="E2" s="322" t="s">
        <v>27</v>
      </c>
      <c r="F2" s="323"/>
      <c r="G2" s="321">
        <f>'0. Data Input'!K1</f>
        <v>36526</v>
      </c>
      <c r="H2" s="321"/>
    </row>
    <row r="3" spans="1:8" ht="19.5" customHeight="1" x14ac:dyDescent="0.2">
      <c r="A3" s="278" t="s">
        <v>34</v>
      </c>
      <c r="B3" s="319" t="str">
        <f>'0. Data Input'!D2</f>
        <v>Enter Name</v>
      </c>
      <c r="C3" s="318"/>
      <c r="D3" s="318"/>
      <c r="E3" s="322" t="s">
        <v>113</v>
      </c>
      <c r="F3" s="323"/>
      <c r="G3" s="319" t="str">
        <f>'0. Data Input'!K2</f>
        <v>Enter Name</v>
      </c>
      <c r="H3" s="318"/>
    </row>
    <row r="33" spans="1:8" ht="19.5" customHeight="1" x14ac:dyDescent="0.2">
      <c r="A33" s="315" t="str">
        <f>"Note:  If the burden is much greater than the spacing, excessive ground vibrations may result.  If the burden is less than twice the spacing, excessive airblast or flyrock may result.  This blast event data was collected intermittently between:  "&amp;TEXT(MIN(DATE),"mm/dd/yyyy")&amp;" and "&amp;TEXT(MAX(DATE),"mm/dd/yyyy")&amp;"."</f>
        <v>Note:  If the burden is much greater than the spacing, excessive ground vibrations may result.  If the burden is less than twice the spacing, excessive airblast or flyrock may result.  This blast event data was collected intermittently between:  01/06/2015 and 01/06/2015.</v>
      </c>
      <c r="B33" s="315"/>
      <c r="C33" s="315"/>
      <c r="D33" s="315"/>
      <c r="E33" s="315"/>
      <c r="F33" s="315"/>
      <c r="G33" s="315"/>
      <c r="H33" s="315"/>
    </row>
    <row r="34" spans="1:8" ht="19.5" customHeight="1" x14ac:dyDescent="0.2">
      <c r="A34" s="315"/>
      <c r="B34" s="315"/>
      <c r="C34" s="315"/>
      <c r="D34" s="315"/>
      <c r="E34" s="315"/>
      <c r="F34" s="315"/>
      <c r="G34" s="315"/>
      <c r="H34" s="315"/>
    </row>
    <row r="35" spans="1:8" ht="19.5" customHeight="1" x14ac:dyDescent="0.2">
      <c r="A35" s="315"/>
      <c r="B35" s="315"/>
      <c r="C35" s="315"/>
      <c r="D35" s="315"/>
      <c r="E35" s="315"/>
      <c r="F35" s="315"/>
      <c r="G35" s="315"/>
      <c r="H35" s="315"/>
    </row>
  </sheetData>
  <mergeCells count="10">
    <mergeCell ref="A33:H35"/>
    <mergeCell ref="B1:D1"/>
    <mergeCell ref="B2:D2"/>
    <mergeCell ref="B3:D3"/>
    <mergeCell ref="G1:H1"/>
    <mergeCell ref="G2:H2"/>
    <mergeCell ref="G3:H3"/>
    <mergeCell ref="E1:F1"/>
    <mergeCell ref="E2:F2"/>
    <mergeCell ref="E3:F3"/>
  </mergeCells>
  <printOptions horizontalCentered="1" verticalCentered="1"/>
  <pageMargins left="0.42" right="0.4" top="0.75" bottom="0.75" header="0.3" footer="0.3"/>
  <pageSetup orientation="portrait" r:id="rId1"/>
  <headerFooter>
    <oddHeader>&amp;C&amp;"Arial,Bold"OSMRE BLAST LOG EVALUATION PROGRAM (BLEP)</oddHeader>
    <oddFooter>&amp;L&amp;10BLEP Version 2.0&amp;R&amp;10Page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3">
    <tabColor rgb="FFFFC000"/>
  </sheetPr>
  <dimension ref="A1:H46"/>
  <sheetViews>
    <sheetView defaultGridColor="0" view="pageBreakPreview" colorId="22" zoomScale="85" zoomScaleNormal="50" zoomScaleSheetLayoutView="85" workbookViewId="0">
      <selection activeCell="I1" sqref="I1"/>
    </sheetView>
  </sheetViews>
  <sheetFormatPr defaultColWidth="9.77734375" defaultRowHeight="15" x14ac:dyDescent="0.2"/>
  <cols>
    <col min="1" max="16384" width="9.77734375" style="1"/>
  </cols>
  <sheetData>
    <row r="1" spans="1:8" s="4" customFormat="1" ht="19.5" customHeight="1" x14ac:dyDescent="0.2">
      <c r="A1" s="8" t="s">
        <v>25</v>
      </c>
      <c r="B1" s="328" t="str">
        <f>'0. Data Input'!H1</f>
        <v>Enter Name</v>
      </c>
      <c r="C1" s="328"/>
      <c r="D1" s="328"/>
      <c r="E1" s="329" t="s">
        <v>35</v>
      </c>
      <c r="F1" s="329"/>
      <c r="G1" s="328" t="str">
        <f>'0. Data Input'!D1</f>
        <v>Enter Name</v>
      </c>
      <c r="H1" s="328"/>
    </row>
    <row r="2" spans="1:8" s="4" customFormat="1" ht="19.5" customHeight="1" x14ac:dyDescent="0.2">
      <c r="A2" s="8" t="s">
        <v>26</v>
      </c>
      <c r="B2" s="326" t="str">
        <f>'0. Data Input'!H2</f>
        <v>Enter Number</v>
      </c>
      <c r="C2" s="326"/>
      <c r="D2" s="326"/>
      <c r="E2" s="329" t="s">
        <v>27</v>
      </c>
      <c r="F2" s="329"/>
      <c r="G2" s="330">
        <f>'0. Data Input'!K1</f>
        <v>36526</v>
      </c>
      <c r="H2" s="330"/>
    </row>
    <row r="3" spans="1:8" s="4" customFormat="1" ht="19.5" customHeight="1" x14ac:dyDescent="0.2">
      <c r="A3" s="9" t="s">
        <v>34</v>
      </c>
      <c r="B3" s="326" t="str">
        <f>'0. Data Input'!D2</f>
        <v>Enter Name</v>
      </c>
      <c r="C3" s="326"/>
      <c r="D3" s="327"/>
      <c r="E3" s="9"/>
      <c r="F3" s="172" t="s">
        <v>113</v>
      </c>
      <c r="G3" s="327" t="str">
        <f>'0. Data Input'!K2</f>
        <v>Enter Name</v>
      </c>
      <c r="H3" s="327"/>
    </row>
    <row r="4" spans="1:8" s="4" customFormat="1" ht="19.5" customHeight="1" x14ac:dyDescent="0.2"/>
    <row r="5" spans="1:8" s="4" customFormat="1" ht="19.5" customHeight="1" x14ac:dyDescent="0.2"/>
    <row r="6" spans="1:8" s="4" customFormat="1" ht="19.5" customHeight="1" x14ac:dyDescent="0.2"/>
    <row r="7" spans="1:8" s="4" customFormat="1" ht="19.5" customHeight="1" x14ac:dyDescent="0.2"/>
    <row r="8" spans="1:8" s="4" customFormat="1" ht="19.5" customHeight="1" x14ac:dyDescent="0.2"/>
    <row r="9" spans="1:8" s="4" customFormat="1" ht="19.5" customHeight="1" x14ac:dyDescent="0.2"/>
    <row r="10" spans="1:8" s="4" customFormat="1" ht="19.5" customHeight="1" x14ac:dyDescent="0.2"/>
    <row r="11" spans="1:8" s="4" customFormat="1" ht="19.5" customHeight="1" x14ac:dyDescent="0.2"/>
    <row r="12" spans="1:8" s="4" customFormat="1" ht="19.5" customHeight="1" x14ac:dyDescent="0.2"/>
    <row r="13" spans="1:8" s="4" customFormat="1" ht="19.5" customHeight="1" x14ac:dyDescent="0.2"/>
    <row r="14" spans="1:8" s="4" customFormat="1" ht="19.5" customHeight="1" x14ac:dyDescent="0.2"/>
    <row r="15" spans="1:8" s="4" customFormat="1" ht="19.5" customHeight="1" x14ac:dyDescent="0.2"/>
    <row r="16" spans="1:8" s="4" customFormat="1" ht="19.5" customHeight="1" x14ac:dyDescent="0.2"/>
    <row r="17" s="4" customFormat="1" ht="19.5" customHeight="1" x14ac:dyDescent="0.2"/>
    <row r="18" s="4" customFormat="1" ht="19.5" customHeight="1" x14ac:dyDescent="0.2"/>
    <row r="19" s="4" customFormat="1" ht="19.5" customHeight="1" x14ac:dyDescent="0.2"/>
    <row r="20" s="4" customFormat="1" ht="19.5" customHeight="1" x14ac:dyDescent="0.2"/>
    <row r="21" s="4" customFormat="1" ht="19.5" customHeight="1" x14ac:dyDescent="0.2"/>
    <row r="22" s="4" customFormat="1" ht="19.5" customHeight="1" x14ac:dyDescent="0.2"/>
    <row r="23" s="4" customFormat="1" ht="19.5" customHeight="1" x14ac:dyDescent="0.2"/>
    <row r="24" s="4" customFormat="1" ht="19.5" customHeight="1" x14ac:dyDescent="0.2"/>
    <row r="25" s="4" customFormat="1" ht="19.5" customHeight="1" x14ac:dyDescent="0.2"/>
    <row r="26" s="4" customFormat="1" ht="19.5" customHeight="1" x14ac:dyDescent="0.2"/>
    <row r="27" s="4" customFormat="1" ht="19.5" customHeight="1" x14ac:dyDescent="0.2"/>
    <row r="28" s="4" customFormat="1" ht="19.5" customHeight="1" x14ac:dyDescent="0.2"/>
    <row r="29" s="4" customFormat="1" ht="19.5" customHeight="1" x14ac:dyDescent="0.2"/>
    <row r="30" s="4" customFormat="1" ht="19.5" customHeight="1" x14ac:dyDescent="0.2"/>
    <row r="31" s="4" customFormat="1" ht="19.5" customHeight="1" x14ac:dyDescent="0.2"/>
    <row r="32" s="4" customFormat="1" ht="19.5" customHeight="1" x14ac:dyDescent="0.2"/>
    <row r="33" spans="1:8" s="4" customFormat="1" ht="19.5" customHeight="1" x14ac:dyDescent="0.2">
      <c r="A33" s="324" t="str">
        <f>"Note:  Adequate stemming is generally greater than seventy (70) percent of the burden.  Data points below the reference line are prone to flyrock and high airblast levels.  This blast event data was collected intermittently between:  "&amp;TEXT(MIN(DATE),"mm/dd/yyyy")&amp;" and "&amp;TEXT(MAX(DATE),"mm/dd/yyyy")&amp;"."</f>
        <v>Note:  Adequate stemming is generally greater than seventy (70) percent of the burden.  Data points below the reference line are prone to flyrock and high airblast levels.  This blast event data was collected intermittently between:  01/06/2015 and 01/06/2015.</v>
      </c>
      <c r="B33" s="325"/>
      <c r="C33" s="325"/>
      <c r="D33" s="325"/>
      <c r="E33" s="325"/>
      <c r="F33" s="325"/>
      <c r="G33" s="325"/>
      <c r="H33" s="325"/>
    </row>
    <row r="34" spans="1:8" s="4" customFormat="1" ht="19.5" customHeight="1" x14ac:dyDescent="0.2">
      <c r="A34" s="325"/>
      <c r="B34" s="325"/>
      <c r="C34" s="325"/>
      <c r="D34" s="325"/>
      <c r="E34" s="325"/>
      <c r="F34" s="325"/>
      <c r="G34" s="325"/>
      <c r="H34" s="325"/>
    </row>
    <row r="35" spans="1:8" s="4" customFormat="1" ht="19.5" customHeight="1" x14ac:dyDescent="0.2">
      <c r="A35" s="325"/>
      <c r="B35" s="325"/>
      <c r="C35" s="325"/>
      <c r="D35" s="325"/>
      <c r="E35" s="325"/>
      <c r="F35" s="325"/>
      <c r="G35" s="325"/>
      <c r="H35" s="325"/>
    </row>
    <row r="36" spans="1:8" s="4" customFormat="1" ht="19.5" customHeight="1" x14ac:dyDescent="0.2"/>
    <row r="37" spans="1:8" s="4" customFormat="1" ht="19.5" customHeight="1" x14ac:dyDescent="0.2"/>
    <row r="38" spans="1:8" s="4" customFormat="1" ht="19.5" customHeight="1" x14ac:dyDescent="0.2"/>
    <row r="39" spans="1:8" s="4" customFormat="1" ht="19.5" customHeight="1" x14ac:dyDescent="0.2"/>
    <row r="40" spans="1:8" s="4" customFormat="1" ht="19.5" customHeight="1" x14ac:dyDescent="0.2">
      <c r="A40" s="266"/>
    </row>
    <row r="41" spans="1:8" s="4" customFormat="1" ht="19.5" customHeight="1" x14ac:dyDescent="0.2"/>
    <row r="42" spans="1:8" s="4" customFormat="1" ht="19.5" customHeight="1" x14ac:dyDescent="0.2"/>
    <row r="43" spans="1:8" s="4" customFormat="1" ht="19.5" customHeight="1" x14ac:dyDescent="0.2"/>
    <row r="44" spans="1:8" s="4" customFormat="1" ht="19.5" customHeight="1" x14ac:dyDescent="0.2"/>
    <row r="45" spans="1:8" s="4" customFormat="1" ht="19.5" customHeight="1" x14ac:dyDescent="0.2"/>
    <row r="46" spans="1:8" s="4" customFormat="1" ht="19.5" customHeight="1" x14ac:dyDescent="0.2">
      <c r="H46" s="271"/>
    </row>
  </sheetData>
  <mergeCells count="9">
    <mergeCell ref="A33:H35"/>
    <mergeCell ref="B3:D3"/>
    <mergeCell ref="G3:H3"/>
    <mergeCell ref="B1:D1"/>
    <mergeCell ref="E1:F1"/>
    <mergeCell ref="G1:H1"/>
    <mergeCell ref="B2:D2"/>
    <mergeCell ref="E2:F2"/>
    <mergeCell ref="G2:H2"/>
  </mergeCells>
  <phoneticPr fontId="0" type="noConversion"/>
  <printOptions horizontalCentered="1" vertic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4">
    <tabColor rgb="FFFFC000"/>
  </sheetPr>
  <dimension ref="A1:H66"/>
  <sheetViews>
    <sheetView defaultGridColor="0" view="pageBreakPreview" colorId="22" zoomScale="85" zoomScaleNormal="70" zoomScaleSheetLayoutView="85" workbookViewId="0">
      <selection activeCell="I1" sqref="I1"/>
    </sheetView>
  </sheetViews>
  <sheetFormatPr defaultColWidth="9.77734375" defaultRowHeight="15" x14ac:dyDescent="0.2"/>
  <cols>
    <col min="1" max="8" width="9.77734375" style="4"/>
    <col min="9" max="16384" width="9.77734375" style="1"/>
  </cols>
  <sheetData>
    <row r="1" spans="1:8" ht="19.5" customHeight="1" x14ac:dyDescent="0.2">
      <c r="A1" s="8" t="s">
        <v>25</v>
      </c>
      <c r="B1" s="328" t="str">
        <f>'0. Data Input'!H1</f>
        <v>Enter Name</v>
      </c>
      <c r="C1" s="328"/>
      <c r="D1" s="328"/>
      <c r="E1" s="329" t="s">
        <v>35</v>
      </c>
      <c r="F1" s="329"/>
      <c r="G1" s="328" t="str">
        <f>'0. Data Input'!D1</f>
        <v>Enter Name</v>
      </c>
      <c r="H1" s="328"/>
    </row>
    <row r="2" spans="1:8" ht="19.5" customHeight="1" x14ac:dyDescent="0.2">
      <c r="A2" s="8" t="s">
        <v>26</v>
      </c>
      <c r="B2" s="326" t="str">
        <f>'0. Data Input'!H2</f>
        <v>Enter Number</v>
      </c>
      <c r="C2" s="326"/>
      <c r="D2" s="326"/>
      <c r="E2" s="329" t="s">
        <v>27</v>
      </c>
      <c r="F2" s="329"/>
      <c r="G2" s="330">
        <f>'0. Data Input'!K1</f>
        <v>36526</v>
      </c>
      <c r="H2" s="330"/>
    </row>
    <row r="3" spans="1:8" ht="19.5" customHeight="1" x14ac:dyDescent="0.2">
      <c r="A3" s="9" t="s">
        <v>34</v>
      </c>
      <c r="B3" s="326" t="str">
        <f>'0. Data Input'!D2</f>
        <v>Enter Name</v>
      </c>
      <c r="C3" s="326"/>
      <c r="D3" s="327"/>
      <c r="E3" s="9"/>
      <c r="F3" s="7" t="s">
        <v>113</v>
      </c>
      <c r="G3" s="327" t="str">
        <f>'0. Data Input'!K2</f>
        <v>Enter Name</v>
      </c>
      <c r="H3" s="327"/>
    </row>
    <row r="4" spans="1:8" ht="19.5" customHeight="1" x14ac:dyDescent="0.2"/>
    <row r="5" spans="1:8" ht="19.5" customHeight="1" x14ac:dyDescent="0.2"/>
    <row r="6" spans="1:8" ht="19.5" customHeight="1" x14ac:dyDescent="0.2"/>
    <row r="7" spans="1:8" ht="19.5" customHeight="1" x14ac:dyDescent="0.2"/>
    <row r="8" spans="1:8" ht="19.5" customHeight="1" x14ac:dyDescent="0.2"/>
    <row r="9" spans="1:8" ht="19.5" customHeight="1" x14ac:dyDescent="0.2"/>
    <row r="10" spans="1:8" ht="19.5" customHeight="1" x14ac:dyDescent="0.2"/>
    <row r="11" spans="1:8" ht="19.5" customHeight="1" x14ac:dyDescent="0.2"/>
    <row r="12" spans="1:8" ht="19.5" customHeight="1" x14ac:dyDescent="0.2"/>
    <row r="13" spans="1:8" ht="19.5" customHeight="1" x14ac:dyDescent="0.2"/>
    <row r="14" spans="1:8" ht="19.5" customHeight="1" x14ac:dyDescent="0.2"/>
    <row r="15" spans="1:8" ht="19.5" customHeight="1" x14ac:dyDescent="0.2"/>
    <row r="16" spans="1:8"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row r="30" ht="19.5" customHeight="1" x14ac:dyDescent="0.2"/>
    <row r="31" ht="19.5" customHeight="1" x14ac:dyDescent="0.2"/>
    <row r="32" ht="19.5" customHeight="1" x14ac:dyDescent="0.2"/>
    <row r="33" spans="1:8" ht="19.5" customHeight="1" x14ac:dyDescent="0.2">
      <c r="A33" s="331" t="str">
        <f>"Note:  The calculated CW per hole should match the reported CW per hole. If a data point touches the reference line, the variation is less than ten (10) percent.  This blast event data was collected intermittently between:  "&amp;TEXT(MIN(DATE),"mm/dd/yyyy")&amp;" and "&amp;TEXT(MAX(DATE),"mm/dd/yyyy")&amp;"."</f>
        <v>Note:  The calculated CW per hole should match the reported CW per hole. If a data point touches the reference line, the variation is less than ten (10) percent.  This blast event data was collected intermittently between:  01/06/2015 and 01/06/2015.</v>
      </c>
      <c r="B33" s="332"/>
      <c r="C33" s="332"/>
      <c r="D33" s="332"/>
      <c r="E33" s="332"/>
      <c r="F33" s="332"/>
      <c r="G33" s="332"/>
      <c r="H33" s="332"/>
    </row>
    <row r="34" spans="1:8" ht="19.5" customHeight="1" x14ac:dyDescent="0.2">
      <c r="A34" s="332"/>
      <c r="B34" s="332"/>
      <c r="C34" s="332"/>
      <c r="D34" s="332"/>
      <c r="E34" s="332"/>
      <c r="F34" s="332"/>
      <c r="G34" s="332"/>
      <c r="H34" s="332"/>
    </row>
    <row r="35" spans="1:8" ht="19.5" customHeight="1" x14ac:dyDescent="0.2">
      <c r="A35" s="332"/>
      <c r="B35" s="332"/>
      <c r="C35" s="332"/>
      <c r="D35" s="332"/>
      <c r="E35" s="332"/>
      <c r="F35" s="332"/>
      <c r="G35" s="332"/>
      <c r="H35" s="332"/>
    </row>
    <row r="36" spans="1:8" ht="19.5" customHeight="1" x14ac:dyDescent="0.2"/>
    <row r="37" spans="1:8" ht="19.5" customHeight="1" x14ac:dyDescent="0.2"/>
    <row r="38" spans="1:8" ht="19.5" customHeight="1" x14ac:dyDescent="0.2"/>
    <row r="39" spans="1:8" ht="19.5" customHeight="1" x14ac:dyDescent="0.2"/>
    <row r="40" spans="1:8" ht="19.5" customHeight="1" x14ac:dyDescent="0.2"/>
    <row r="41" spans="1:8" ht="19.5" customHeight="1" x14ac:dyDescent="0.2"/>
    <row r="42" spans="1:8" ht="19.5" customHeight="1" x14ac:dyDescent="0.2"/>
    <row r="43" spans="1:8" ht="19.5" customHeight="1" x14ac:dyDescent="0.2"/>
    <row r="44" spans="1:8" ht="19.5" customHeight="1" x14ac:dyDescent="0.2"/>
    <row r="45" spans="1:8" ht="19.5" customHeight="1" x14ac:dyDescent="0.2"/>
    <row r="46" spans="1:8" ht="19.5" customHeight="1" x14ac:dyDescent="0.2"/>
    <row r="47" spans="1:8" ht="19.5" customHeight="1" x14ac:dyDescent="0.2"/>
    <row r="48" spans="1:8" ht="19.5" customHeight="1" x14ac:dyDescent="0.2"/>
    <row r="49" spans="1:1" ht="19.5" customHeight="1" x14ac:dyDescent="0.2"/>
    <row r="50" spans="1:1" ht="19.5" customHeight="1" x14ac:dyDescent="0.2"/>
    <row r="64" spans="1:1" x14ac:dyDescent="0.2">
      <c r="A64" s="5"/>
    </row>
    <row r="65" spans="1:1" x14ac:dyDescent="0.2">
      <c r="A65" s="5"/>
    </row>
    <row r="66" spans="1:1" x14ac:dyDescent="0.2">
      <c r="A66" s="5"/>
    </row>
  </sheetData>
  <mergeCells count="9">
    <mergeCell ref="A33:H35"/>
    <mergeCell ref="B3:D3"/>
    <mergeCell ref="G3:H3"/>
    <mergeCell ref="B1:D1"/>
    <mergeCell ref="E1:F1"/>
    <mergeCell ref="G1:H1"/>
    <mergeCell ref="B2:D2"/>
    <mergeCell ref="E2:F2"/>
    <mergeCell ref="G2:H2"/>
  </mergeCells>
  <phoneticPr fontId="0" type="noConversion"/>
  <printOptions horizontalCentered="1" vertic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5">
    <tabColor rgb="FFFFC000"/>
  </sheetPr>
  <dimension ref="A1:J50"/>
  <sheetViews>
    <sheetView defaultGridColor="0" view="pageBreakPreview" colorId="22" zoomScale="85" zoomScaleNormal="100" zoomScaleSheetLayoutView="85" workbookViewId="0">
      <selection activeCell="I1" sqref="I1"/>
    </sheetView>
  </sheetViews>
  <sheetFormatPr defaultColWidth="9.77734375" defaultRowHeight="15" x14ac:dyDescent="0.2"/>
  <cols>
    <col min="1" max="16384" width="9.77734375" style="4"/>
  </cols>
  <sheetData>
    <row r="1" spans="1:8" ht="19.5" customHeight="1" x14ac:dyDescent="0.2">
      <c r="A1" s="8" t="s">
        <v>25</v>
      </c>
      <c r="B1" s="328" t="str">
        <f>'0. Data Input'!H1</f>
        <v>Enter Name</v>
      </c>
      <c r="C1" s="328"/>
      <c r="D1" s="328"/>
      <c r="E1" s="329" t="s">
        <v>35</v>
      </c>
      <c r="F1" s="329"/>
      <c r="G1" s="328" t="str">
        <f>'0. Data Input'!D1</f>
        <v>Enter Name</v>
      </c>
      <c r="H1" s="328"/>
    </row>
    <row r="2" spans="1:8" ht="19.5" customHeight="1" x14ac:dyDescent="0.2">
      <c r="A2" s="8" t="s">
        <v>26</v>
      </c>
      <c r="B2" s="326" t="str">
        <f>'0. Data Input'!H2</f>
        <v>Enter Number</v>
      </c>
      <c r="C2" s="326"/>
      <c r="D2" s="326"/>
      <c r="E2" s="329" t="s">
        <v>27</v>
      </c>
      <c r="F2" s="329"/>
      <c r="G2" s="333">
        <f>'0. Data Input'!K1</f>
        <v>36526</v>
      </c>
      <c r="H2" s="333"/>
    </row>
    <row r="3" spans="1:8" ht="19.5" customHeight="1" x14ac:dyDescent="0.2">
      <c r="A3" s="9" t="s">
        <v>34</v>
      </c>
      <c r="B3" s="326" t="str">
        <f>'0. Data Input'!D2</f>
        <v>Enter Name</v>
      </c>
      <c r="C3" s="326"/>
      <c r="D3" s="327"/>
      <c r="E3" s="9"/>
      <c r="F3" s="172" t="s">
        <v>113</v>
      </c>
      <c r="G3" s="327" t="str">
        <f>'0. Data Input'!K2</f>
        <v>Enter Name</v>
      </c>
      <c r="H3" s="327"/>
    </row>
    <row r="4" spans="1:8" ht="19.5" customHeight="1" x14ac:dyDescent="0.2"/>
    <row r="5" spans="1:8" ht="19.5" customHeight="1" x14ac:dyDescent="0.2"/>
    <row r="6" spans="1:8" ht="19.5" customHeight="1" x14ac:dyDescent="0.2"/>
    <row r="7" spans="1:8" ht="19.5" customHeight="1" x14ac:dyDescent="0.2"/>
    <row r="8" spans="1:8" ht="19.5" customHeight="1" x14ac:dyDescent="0.2"/>
    <row r="9" spans="1:8" ht="19.5" customHeight="1" x14ac:dyDescent="0.2"/>
    <row r="10" spans="1:8" ht="19.5" customHeight="1" x14ac:dyDescent="0.2"/>
    <row r="11" spans="1:8" ht="19.5" customHeight="1" x14ac:dyDescent="0.2"/>
    <row r="12" spans="1:8" ht="19.5" customHeight="1" x14ac:dyDescent="0.2"/>
    <row r="13" spans="1:8" ht="19.5" customHeight="1" x14ac:dyDescent="0.2"/>
    <row r="14" spans="1:8" ht="19.5" customHeight="1" x14ac:dyDescent="0.2"/>
    <row r="15" spans="1:8" ht="19.5" customHeight="1" x14ac:dyDescent="0.2"/>
    <row r="16" spans="1:8" ht="19.5" customHeight="1" x14ac:dyDescent="0.2"/>
    <row r="17" ht="19.5" customHeight="1" x14ac:dyDescent="0.2"/>
    <row r="18" ht="19.5" customHeight="1" x14ac:dyDescent="0.2"/>
    <row r="19" ht="19.5" customHeight="1" x14ac:dyDescent="0.2"/>
    <row r="20" ht="19.5" customHeight="1" x14ac:dyDescent="0.2"/>
    <row r="21" ht="19.5" customHeight="1" x14ac:dyDescent="0.2"/>
    <row r="22" ht="19.5" customHeight="1" x14ac:dyDescent="0.2"/>
    <row r="23" ht="19.5" customHeight="1" x14ac:dyDescent="0.2"/>
    <row r="24" ht="19.5" customHeight="1" x14ac:dyDescent="0.2"/>
    <row r="25" ht="19.5" customHeight="1" x14ac:dyDescent="0.2"/>
    <row r="26" ht="19.5" customHeight="1" x14ac:dyDescent="0.2"/>
    <row r="27" ht="19.5" customHeight="1" x14ac:dyDescent="0.2"/>
    <row r="28" ht="19.5" customHeight="1" x14ac:dyDescent="0.2"/>
    <row r="29" ht="19.5" customHeight="1" x14ac:dyDescent="0.2"/>
    <row r="30" ht="19.5" customHeight="1" x14ac:dyDescent="0.2"/>
    <row r="31" ht="19.5" customHeight="1" x14ac:dyDescent="0.2"/>
    <row r="32" ht="19.5" customHeight="1" x14ac:dyDescent="0.2"/>
    <row r="33" spans="1:10" ht="19.5" customHeight="1" x14ac:dyDescent="0.2">
      <c r="A33" s="331" t="str">
        <f>"Note:  The calculated CW per delay should match the reported CW per delay. If a data point touches the reference line, the variation is less than ten (10) percent.  This blast event data was collected intermittently between:  "&amp;TEXT(MIN(DATE),"mm/dd/yyyy")&amp;" and "&amp;TEXT(MAX(DATE),"mm/dd/yyyy")&amp;"."</f>
        <v>Note:  The calculated CW per delay should match the reported CW per delay. If a data point touches the reference line, the variation is less than ten (10) percent.  This blast event data was collected intermittently between:  01/06/2015 and 01/06/2015.</v>
      </c>
      <c r="B33" s="332"/>
      <c r="C33" s="332"/>
      <c r="D33" s="332"/>
      <c r="E33" s="332"/>
      <c r="F33" s="332"/>
      <c r="G33" s="332"/>
      <c r="H33" s="332"/>
      <c r="J33" s="5"/>
    </row>
    <row r="34" spans="1:10" ht="19.5" customHeight="1" x14ac:dyDescent="0.2">
      <c r="A34" s="332"/>
      <c r="B34" s="332"/>
      <c r="C34" s="332"/>
      <c r="D34" s="332"/>
      <c r="E34" s="332"/>
      <c r="F34" s="332"/>
      <c r="G34" s="332"/>
      <c r="H34" s="332"/>
      <c r="J34" s="5"/>
    </row>
    <row r="35" spans="1:10" ht="19.5" customHeight="1" x14ac:dyDescent="0.2">
      <c r="A35" s="332"/>
      <c r="B35" s="332"/>
      <c r="C35" s="332"/>
      <c r="D35" s="332"/>
      <c r="E35" s="332"/>
      <c r="F35" s="332"/>
      <c r="G35" s="332"/>
      <c r="H35" s="332"/>
    </row>
    <row r="36" spans="1:10" ht="19.5" customHeight="1" x14ac:dyDescent="0.2"/>
    <row r="37" spans="1:10" ht="19.5" customHeight="1" x14ac:dyDescent="0.2"/>
    <row r="38" spans="1:10" ht="19.5" customHeight="1" x14ac:dyDescent="0.2"/>
    <row r="39" spans="1:10" ht="19.5" customHeight="1" x14ac:dyDescent="0.2"/>
    <row r="40" spans="1:10" ht="19.5" customHeight="1" x14ac:dyDescent="0.2"/>
    <row r="41" spans="1:10" ht="19.5" customHeight="1" x14ac:dyDescent="0.2"/>
    <row r="42" spans="1:10" ht="19.5" customHeight="1" x14ac:dyDescent="0.2"/>
    <row r="43" spans="1:10" ht="19.5" customHeight="1" x14ac:dyDescent="0.2"/>
    <row r="44" spans="1:10" ht="19.5" customHeight="1" x14ac:dyDescent="0.2"/>
    <row r="45" spans="1:10" ht="19.5" customHeight="1" x14ac:dyDescent="0.2"/>
    <row r="46" spans="1:10" ht="19.5" customHeight="1" x14ac:dyDescent="0.2"/>
    <row r="47" spans="1:10" ht="19.5" customHeight="1" x14ac:dyDescent="0.2"/>
    <row r="48" spans="1:10" ht="19.5" customHeight="1" x14ac:dyDescent="0.2"/>
    <row r="49" ht="19.5" customHeight="1" x14ac:dyDescent="0.2"/>
    <row r="50" ht="19.5" customHeight="1" x14ac:dyDescent="0.2"/>
  </sheetData>
  <mergeCells count="9">
    <mergeCell ref="A33:H35"/>
    <mergeCell ref="B3:D3"/>
    <mergeCell ref="G3:H3"/>
    <mergeCell ref="B1:D1"/>
    <mergeCell ref="E1:F1"/>
    <mergeCell ref="G1:H1"/>
    <mergeCell ref="B2:D2"/>
    <mergeCell ref="E2:F2"/>
    <mergeCell ref="G2:H2"/>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rgb="FFFFC000"/>
  </sheetPr>
  <dimension ref="A1:J53"/>
  <sheetViews>
    <sheetView defaultGridColor="0" view="pageBreakPreview" colorId="22" zoomScale="85" zoomScaleNormal="100" zoomScaleSheetLayoutView="85" workbookViewId="0">
      <selection activeCell="I1" sqref="I1"/>
    </sheetView>
  </sheetViews>
  <sheetFormatPr defaultColWidth="9.77734375" defaultRowHeight="19.5" customHeight="1" x14ac:dyDescent="0.2"/>
  <cols>
    <col min="1" max="6" width="9.77734375" style="2"/>
    <col min="7" max="7" width="9.77734375" style="2" customWidth="1"/>
    <col min="8" max="16384" width="9.77734375" style="2"/>
  </cols>
  <sheetData>
    <row r="1" spans="1:8" ht="19.5" customHeight="1" x14ac:dyDescent="0.2">
      <c r="A1" s="8" t="s">
        <v>25</v>
      </c>
      <c r="B1" s="328" t="str">
        <f>'0. Data Input'!H1</f>
        <v>Enter Name</v>
      </c>
      <c r="C1" s="328"/>
      <c r="D1" s="328"/>
      <c r="E1" s="329" t="s">
        <v>35</v>
      </c>
      <c r="F1" s="329"/>
      <c r="G1" s="328" t="str">
        <f>'0. Data Input'!D1</f>
        <v>Enter Name</v>
      </c>
      <c r="H1" s="328"/>
    </row>
    <row r="2" spans="1:8" ht="19.5" customHeight="1" x14ac:dyDescent="0.2">
      <c r="A2" s="8" t="s">
        <v>26</v>
      </c>
      <c r="B2" s="326" t="str">
        <f>'0. Data Input'!H2</f>
        <v>Enter Number</v>
      </c>
      <c r="C2" s="326"/>
      <c r="D2" s="326"/>
      <c r="E2" s="329" t="s">
        <v>27</v>
      </c>
      <c r="F2" s="329"/>
      <c r="G2" s="333">
        <f>'0. Data Input'!K1</f>
        <v>36526</v>
      </c>
      <c r="H2" s="333"/>
    </row>
    <row r="3" spans="1:8" ht="19.5" customHeight="1" x14ac:dyDescent="0.2">
      <c r="A3" s="9" t="s">
        <v>34</v>
      </c>
      <c r="B3" s="326" t="str">
        <f>'0. Data Input'!D2</f>
        <v>Enter Name</v>
      </c>
      <c r="C3" s="326"/>
      <c r="D3" s="327"/>
      <c r="E3" s="9"/>
      <c r="F3" s="172" t="s">
        <v>113</v>
      </c>
      <c r="G3" s="327" t="str">
        <f>'0. Data Input'!K2</f>
        <v>Enter Name</v>
      </c>
      <c r="H3" s="327"/>
    </row>
    <row r="33" spans="1:10" ht="19.5" customHeight="1" x14ac:dyDescent="0.2">
      <c r="A33" s="332" t="str">
        <f>"Note:  The distance measured should equal the distance reported on the blast log. If a data point touches the reference line, the variation is less than ten (10) percent.  This blast event data was collected intermittently between:  "&amp;TEXT(MIN(DATE),"mm/dd/yyyy")&amp;" and "&amp;TEXT(MAX(DATE),"mm/dd/yyyy")&amp;"."</f>
        <v>Note:  The distance measured should equal the distance reported on the blast log. If a data point touches the reference line, the variation is less than ten (10) percent.  This blast event data was collected intermittently between:  01/06/2015 and 01/06/2015.</v>
      </c>
      <c r="B33" s="332"/>
      <c r="C33" s="332"/>
      <c r="D33" s="332"/>
      <c r="E33" s="332"/>
      <c r="F33" s="332"/>
      <c r="G33" s="332"/>
      <c r="H33" s="332"/>
    </row>
    <row r="34" spans="1:10" ht="19.5" customHeight="1" x14ac:dyDescent="0.2">
      <c r="A34" s="332"/>
      <c r="B34" s="332"/>
      <c r="C34" s="332"/>
      <c r="D34" s="332"/>
      <c r="E34" s="332"/>
      <c r="F34" s="332"/>
      <c r="G34" s="332"/>
      <c r="H34" s="332"/>
      <c r="J34" s="6"/>
    </row>
    <row r="35" spans="1:10" ht="19.5" customHeight="1" x14ac:dyDescent="0.2">
      <c r="A35" s="332"/>
      <c r="B35" s="332"/>
      <c r="C35" s="332"/>
      <c r="D35" s="332"/>
      <c r="E35" s="332"/>
      <c r="F35" s="332"/>
      <c r="G35" s="332"/>
      <c r="H35" s="332"/>
    </row>
    <row r="37" spans="1:10" s="272" customFormat="1" ht="19.5" customHeight="1" x14ac:dyDescent="0.2"/>
    <row r="38" spans="1:10" s="272" customFormat="1" ht="19.5" customHeight="1" x14ac:dyDescent="0.2"/>
    <row r="39" spans="1:10" s="272" customFormat="1" ht="19.5" customHeight="1" x14ac:dyDescent="0.2"/>
    <row r="40" spans="1:10" s="272" customFormat="1" ht="19.5" customHeight="1" x14ac:dyDescent="0.2"/>
    <row r="41" spans="1:10" s="272" customFormat="1" ht="19.5" customHeight="1" x14ac:dyDescent="0.2"/>
    <row r="42" spans="1:10" s="272" customFormat="1" ht="19.5" customHeight="1" x14ac:dyDescent="0.2"/>
    <row r="43" spans="1:10" s="272" customFormat="1" ht="19.5" customHeight="1" x14ac:dyDescent="0.2"/>
    <row r="44" spans="1:10" s="272" customFormat="1" ht="19.5" customHeight="1" x14ac:dyDescent="0.2"/>
    <row r="45" spans="1:10" s="272" customFormat="1" ht="19.5" customHeight="1" x14ac:dyDescent="0.2"/>
    <row r="46" spans="1:10" s="272" customFormat="1" ht="19.5" customHeight="1" x14ac:dyDescent="0.2">
      <c r="E46" s="3"/>
      <c r="F46" s="3"/>
      <c r="G46" s="3"/>
      <c r="H46" s="3"/>
    </row>
    <row r="47" spans="1:10" s="272" customFormat="1" ht="19.5" customHeight="1" x14ac:dyDescent="0.2">
      <c r="G47" s="273"/>
      <c r="H47" s="274"/>
    </row>
    <row r="48" spans="1:10" s="272" customFormat="1" ht="19.5" customHeight="1" x14ac:dyDescent="0.2">
      <c r="G48" s="273"/>
      <c r="H48" s="274"/>
    </row>
    <row r="49" spans="7:8" s="272" customFormat="1" ht="19.5" customHeight="1" x14ac:dyDescent="0.2">
      <c r="G49" s="273"/>
      <c r="H49" s="274"/>
    </row>
    <row r="50" spans="7:8" s="272" customFormat="1" ht="19.5" customHeight="1" x14ac:dyDescent="0.2">
      <c r="G50" s="273"/>
      <c r="H50" s="274"/>
    </row>
    <row r="51" spans="7:8" s="272" customFormat="1" ht="19.5" customHeight="1" x14ac:dyDescent="0.2">
      <c r="G51" s="273"/>
      <c r="H51" s="274"/>
    </row>
    <row r="52" spans="7:8" s="272" customFormat="1" ht="19.5" customHeight="1" x14ac:dyDescent="0.2">
      <c r="G52" s="273"/>
      <c r="H52" s="274"/>
    </row>
    <row r="53" spans="7:8" s="272" customFormat="1" ht="19.5" customHeight="1" x14ac:dyDescent="0.2"/>
  </sheetData>
  <mergeCells count="9">
    <mergeCell ref="A33:H35"/>
    <mergeCell ref="B1:D1"/>
    <mergeCell ref="B2:D2"/>
    <mergeCell ref="B3:D3"/>
    <mergeCell ref="G1:H1"/>
    <mergeCell ref="G2:H2"/>
    <mergeCell ref="G3:H3"/>
    <mergeCell ref="E1:F1"/>
    <mergeCell ref="E2:F2"/>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2.0&amp;R&amp;10Page &amp;P</oddFooter>
  </headerFooter>
  <rowBreaks count="1" manualBreakCount="1">
    <brk id="64" max="65535" man="1"/>
  </rowBreaks>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rgb="FFFFC000"/>
  </sheetPr>
  <dimension ref="A1:K50"/>
  <sheetViews>
    <sheetView defaultGridColor="0" view="pageBreakPreview" colorId="22" zoomScale="85" zoomScaleNormal="50" zoomScaleSheetLayoutView="85" workbookViewId="0">
      <selection activeCell="I1" sqref="I1"/>
    </sheetView>
  </sheetViews>
  <sheetFormatPr defaultColWidth="9.77734375" defaultRowHeight="15" x14ac:dyDescent="0.2"/>
  <cols>
    <col min="1" max="16384" width="9.77734375" style="1"/>
  </cols>
  <sheetData>
    <row r="1" spans="1:11" ht="19.5" customHeight="1" x14ac:dyDescent="0.2">
      <c r="A1" s="8" t="s">
        <v>25</v>
      </c>
      <c r="B1" s="328" t="str">
        <f>'0. Data Input'!H1</f>
        <v>Enter Name</v>
      </c>
      <c r="C1" s="328"/>
      <c r="D1" s="328"/>
      <c r="E1" s="329" t="s">
        <v>35</v>
      </c>
      <c r="F1" s="329"/>
      <c r="G1" s="328" t="str">
        <f>'0. Data Input'!D1</f>
        <v>Enter Name</v>
      </c>
      <c r="H1" s="328"/>
    </row>
    <row r="2" spans="1:11" ht="19.5" customHeight="1" x14ac:dyDescent="0.2">
      <c r="A2" s="8" t="s">
        <v>26</v>
      </c>
      <c r="B2" s="326" t="str">
        <f>'0. Data Input'!H2</f>
        <v>Enter Number</v>
      </c>
      <c r="C2" s="326"/>
      <c r="D2" s="326"/>
      <c r="E2" s="329" t="s">
        <v>27</v>
      </c>
      <c r="F2" s="329"/>
      <c r="G2" s="330">
        <f>'0. Data Input'!K1</f>
        <v>36526</v>
      </c>
      <c r="H2" s="330"/>
    </row>
    <row r="3" spans="1:11" ht="19.5" customHeight="1" x14ac:dyDescent="0.2">
      <c r="A3" s="9" t="s">
        <v>34</v>
      </c>
      <c r="B3" s="326" t="str">
        <f>'0. Data Input'!D2</f>
        <v>Enter Name</v>
      </c>
      <c r="C3" s="326"/>
      <c r="D3" s="327"/>
      <c r="E3" s="9"/>
      <c r="F3" s="7" t="s">
        <v>113</v>
      </c>
      <c r="G3" s="327" t="str">
        <f>'0. Data Input'!K2</f>
        <v>Enter Name</v>
      </c>
      <c r="H3" s="327"/>
    </row>
    <row r="4" spans="1:11" ht="19.5" customHeight="1" x14ac:dyDescent="0.2"/>
    <row r="5" spans="1:11" ht="19.5" customHeight="1" x14ac:dyDescent="0.2"/>
    <row r="6" spans="1:11" ht="19.5" customHeight="1" x14ac:dyDescent="0.2"/>
    <row r="7" spans="1:11" ht="19.5" customHeight="1" x14ac:dyDescent="0.2"/>
    <row r="8" spans="1:11" ht="19.5" customHeight="1" x14ac:dyDescent="0.2"/>
    <row r="9" spans="1:11" ht="19.5" customHeight="1" x14ac:dyDescent="0.2"/>
    <row r="10" spans="1:11" ht="19.5" customHeight="1" x14ac:dyDescent="0.2"/>
    <row r="11" spans="1:11" ht="19.5" customHeight="1" x14ac:dyDescent="0.2"/>
    <row r="12" spans="1:11" ht="19.5" customHeight="1" x14ac:dyDescent="0.2"/>
    <row r="13" spans="1:11" ht="19.5" customHeight="1" x14ac:dyDescent="0.2">
      <c r="K13" s="4"/>
    </row>
    <row r="14" spans="1:11" ht="19.5" customHeight="1" x14ac:dyDescent="0.2"/>
    <row r="15" spans="1:11" ht="19.5" customHeight="1" x14ac:dyDescent="0.2">
      <c r="K15" s="4"/>
    </row>
    <row r="16" spans="1:11" ht="19.5" customHeight="1" x14ac:dyDescent="0.2"/>
    <row r="17" spans="11:11" ht="19.5" customHeight="1" x14ac:dyDescent="0.2"/>
    <row r="18" spans="11:11" ht="19.5" customHeight="1" x14ac:dyDescent="0.2"/>
    <row r="19" spans="11:11" ht="19.5" customHeight="1" x14ac:dyDescent="0.2"/>
    <row r="20" spans="11:11" ht="19.5" customHeight="1" x14ac:dyDescent="0.2"/>
    <row r="21" spans="11:11" ht="19.5" customHeight="1" x14ac:dyDescent="0.2"/>
    <row r="22" spans="11:11" ht="19.5" customHeight="1" x14ac:dyDescent="0.2">
      <c r="K22" s="276"/>
    </row>
    <row r="23" spans="11:11" ht="19.5" customHeight="1" x14ac:dyDescent="0.2">
      <c r="K23" s="4"/>
    </row>
    <row r="24" spans="11:11" ht="19.5" customHeight="1" x14ac:dyDescent="0.2">
      <c r="K24" s="275"/>
    </row>
    <row r="25" spans="11:11" ht="19.5" customHeight="1" x14ac:dyDescent="0.2"/>
    <row r="26" spans="11:11" ht="19.5" customHeight="1" x14ac:dyDescent="0.2"/>
    <row r="27" spans="11:11" ht="19.5" customHeight="1" x14ac:dyDescent="0.2"/>
    <row r="28" spans="11:11" ht="19.5" customHeight="1" x14ac:dyDescent="0.2"/>
    <row r="29" spans="11:11" ht="19.5" customHeight="1" x14ac:dyDescent="0.2"/>
    <row r="30" spans="11:11" ht="19.5" customHeight="1" x14ac:dyDescent="0.2"/>
    <row r="31" spans="11:11" ht="19.5" customHeight="1" x14ac:dyDescent="0.2"/>
    <row r="32" spans="11:11" ht="19.5" customHeight="1" x14ac:dyDescent="0.2"/>
    <row r="33" spans="1:8" ht="19.5" customHeight="1" x14ac:dyDescent="0.2">
      <c r="A33" s="325" t="str">
        <f>"Note:  The lines represent reasonable powder factor ranges for different rock types.  If the data points exceed the ranges, a potential for flyrock incidents exists.  This blast event data was collected intermittently between:  "&amp;TEXT(MIN(DATE),"mm/dd/yyyy")&amp;" and "&amp;TEXT(MAX(DATE),"mm/dd/yyyy")&amp;"."</f>
        <v>Note:  The lines represent reasonable powder factor ranges for different rock types.  If the data points exceed the ranges, a potential for flyrock incidents exists.  This blast event data was collected intermittently between:  01/06/2015 and 01/06/2015.</v>
      </c>
      <c r="B33" s="325"/>
      <c r="C33" s="325"/>
      <c r="D33" s="325"/>
      <c r="E33" s="325"/>
      <c r="F33" s="325"/>
      <c r="G33" s="325"/>
      <c r="H33" s="325"/>
    </row>
    <row r="34" spans="1:8" ht="19.5" customHeight="1" x14ac:dyDescent="0.2">
      <c r="A34" s="325"/>
      <c r="B34" s="325"/>
      <c r="C34" s="325"/>
      <c r="D34" s="325"/>
      <c r="E34" s="325"/>
      <c r="F34" s="325"/>
      <c r="G34" s="325"/>
      <c r="H34" s="325"/>
    </row>
    <row r="35" spans="1:8" ht="19.5" customHeight="1" x14ac:dyDescent="0.2">
      <c r="A35" s="325"/>
      <c r="B35" s="325"/>
      <c r="C35" s="325"/>
      <c r="D35" s="325"/>
      <c r="E35" s="325"/>
      <c r="F35" s="325"/>
      <c r="G35" s="325"/>
      <c r="H35" s="325"/>
    </row>
    <row r="36" spans="1:8" ht="19.5" customHeight="1" x14ac:dyDescent="0.2"/>
    <row r="37" spans="1:8" ht="19.5" customHeight="1" x14ac:dyDescent="0.2"/>
    <row r="38" spans="1:8" ht="19.5" customHeight="1" x14ac:dyDescent="0.2"/>
    <row r="39" spans="1:8" s="4" customFormat="1" ht="19.5" customHeight="1" x14ac:dyDescent="0.2"/>
    <row r="40" spans="1:8" s="4" customFormat="1" ht="19.5" customHeight="1" x14ac:dyDescent="0.2"/>
    <row r="41" spans="1:8" s="4" customFormat="1" ht="19.5" customHeight="1" x14ac:dyDescent="0.2"/>
    <row r="42" spans="1:8" s="4" customFormat="1" ht="19.5" customHeight="1" x14ac:dyDescent="0.2"/>
    <row r="43" spans="1:8" ht="19.5" customHeight="1" x14ac:dyDescent="0.2"/>
    <row r="44" spans="1:8" ht="19.5" customHeight="1" x14ac:dyDescent="0.2"/>
    <row r="45" spans="1:8" ht="19.5" customHeight="1" x14ac:dyDescent="0.2"/>
    <row r="46" spans="1:8" ht="19.5" customHeight="1" x14ac:dyDescent="0.2"/>
    <row r="47" spans="1:8" ht="19.5" customHeight="1" x14ac:dyDescent="0.2"/>
    <row r="48" spans="1:8" ht="19.5" customHeight="1" x14ac:dyDescent="0.2"/>
    <row r="49" ht="19.5" customHeight="1" x14ac:dyDescent="0.2"/>
    <row r="50" ht="19.5" customHeight="1" x14ac:dyDescent="0.2"/>
  </sheetData>
  <mergeCells count="9">
    <mergeCell ref="A33:H35"/>
    <mergeCell ref="B3:D3"/>
    <mergeCell ref="G3:H3"/>
    <mergeCell ref="B1:D1"/>
    <mergeCell ref="E1:F1"/>
    <mergeCell ref="G1:H1"/>
    <mergeCell ref="B2:D2"/>
    <mergeCell ref="E2:F2"/>
    <mergeCell ref="G2:H2"/>
  </mergeCells>
  <phoneticPr fontId="0" type="noConversion"/>
  <printOptions horizontalCentered="1"/>
  <pageMargins left="0.25" right="0.25" top="0.75" bottom="0.75" header="0.3" footer="0.3"/>
  <pageSetup orientation="portrait" r:id="rId1"/>
  <headerFooter alignWithMargins="0">
    <oddHeader>&amp;C&amp;"Arial,Bold"OSMRE BLAST LOG EVALUATION PROGRAM (BLEP)</oddHeader>
    <oddFooter>&amp;L&amp;10BLEP Version 2.0
&amp;R&amp;10Page &amp;P</oddFooter>
  </headerFooter>
  <rowBreaks count="1" manualBreakCount="1">
    <brk id="64" max="13" man="1"/>
  </rowBreaks>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5"/>
  <sheetViews>
    <sheetView view="pageBreakPreview" zoomScale="85" zoomScaleNormal="85" zoomScaleSheetLayoutView="85" workbookViewId="0">
      <selection activeCell="I1" sqref="I1"/>
    </sheetView>
  </sheetViews>
  <sheetFormatPr defaultColWidth="9.77734375" defaultRowHeight="19.5" customHeight="1" x14ac:dyDescent="0.2"/>
  <cols>
    <col min="1" max="16384" width="9.77734375" style="277"/>
  </cols>
  <sheetData>
    <row r="1" spans="1:8" s="279" customFormat="1" ht="19.5" customHeight="1" x14ac:dyDescent="0.2">
      <c r="A1" s="278" t="s">
        <v>25</v>
      </c>
      <c r="B1" s="334" t="str">
        <f>'0. Data Input'!H1</f>
        <v>Enter Name</v>
      </c>
      <c r="C1" s="334"/>
      <c r="D1" s="334"/>
      <c r="F1" s="280" t="s">
        <v>35</v>
      </c>
      <c r="G1" s="337" t="str">
        <f>'0. Data Input'!D1</f>
        <v>Enter Name</v>
      </c>
      <c r="H1" s="334"/>
    </row>
    <row r="2" spans="1:8" s="279" customFormat="1" ht="19.5" customHeight="1" x14ac:dyDescent="0.2">
      <c r="A2" s="278" t="s">
        <v>26</v>
      </c>
      <c r="B2" s="335" t="str">
        <f>'0. Data Input'!H2</f>
        <v>Enter Number</v>
      </c>
      <c r="C2" s="335"/>
      <c r="D2" s="335"/>
      <c r="F2" s="280" t="s">
        <v>27</v>
      </c>
      <c r="G2" s="338">
        <f>'0. Data Input'!K1</f>
        <v>36526</v>
      </c>
      <c r="H2" s="339"/>
    </row>
    <row r="3" spans="1:8" s="279" customFormat="1" ht="19.5" customHeight="1" x14ac:dyDescent="0.2">
      <c r="A3" s="278" t="s">
        <v>34</v>
      </c>
      <c r="B3" s="336" t="str">
        <f>'0. Data Input'!D2</f>
        <v>Enter Name</v>
      </c>
      <c r="C3" s="335"/>
      <c r="D3" s="335"/>
      <c r="F3" s="280" t="s">
        <v>113</v>
      </c>
      <c r="G3" s="340" t="str">
        <f>'0. Data Input'!K2</f>
        <v>Enter Name</v>
      </c>
      <c r="H3" s="335"/>
    </row>
    <row r="33" spans="1:8" ht="19.5" customHeight="1" x14ac:dyDescent="0.2">
      <c r="A33" s="325" t="str">
        <f>"Note:  OSMRE compliance lines are based on 30 CFR 816.67. If the reported values are accurate, the cross checked data points will hide the reported data points.  This blast event data was collected intermittently between:  "&amp;TEXT(MIN(DATE),"mm/dd/yyyy")&amp;" and "&amp;TEXT(MAX(DATE),"mm/dd/yyyy")&amp;"."</f>
        <v>Note:  OSMRE compliance lines are based on 30 CFR 816.67. If the reported values are accurate, the cross checked data points will hide the reported data points.  This blast event data was collected intermittently between:  01/06/2015 and 01/06/2015.</v>
      </c>
      <c r="B33" s="325"/>
      <c r="C33" s="325"/>
      <c r="D33" s="325"/>
      <c r="E33" s="325"/>
      <c r="F33" s="325"/>
      <c r="G33" s="325"/>
      <c r="H33" s="325"/>
    </row>
    <row r="34" spans="1:8" ht="19.5" customHeight="1" x14ac:dyDescent="0.2">
      <c r="A34" s="325"/>
      <c r="B34" s="325"/>
      <c r="C34" s="325"/>
      <c r="D34" s="325"/>
      <c r="E34" s="325"/>
      <c r="F34" s="325"/>
      <c r="G34" s="325"/>
      <c r="H34" s="325"/>
    </row>
    <row r="35" spans="1:8" ht="19.5" customHeight="1" x14ac:dyDescent="0.2">
      <c r="A35" s="325"/>
      <c r="B35" s="325"/>
      <c r="C35" s="325"/>
      <c r="D35" s="325"/>
      <c r="E35" s="325"/>
      <c r="F35" s="325"/>
      <c r="G35" s="325"/>
      <c r="H35" s="325"/>
    </row>
  </sheetData>
  <mergeCells count="7">
    <mergeCell ref="A33:H35"/>
    <mergeCell ref="B1:D1"/>
    <mergeCell ref="B2:D2"/>
    <mergeCell ref="B3:D3"/>
    <mergeCell ref="G1:H1"/>
    <mergeCell ref="G2:H2"/>
    <mergeCell ref="G3:H3"/>
  </mergeCells>
  <printOptions horizontalCentered="1" verticalCentered="1"/>
  <pageMargins left="0.56000000000000005" right="0.44" top="0.75" bottom="0.75" header="0.3" footer="0.3"/>
  <pageSetup orientation="portrait" r:id="rId1"/>
  <headerFooter>
    <oddHeader>&amp;C&amp;"Arial,Bold"OSMRE BLAST LOG EVALUATION PROGRAM (BLEP)</oddHeader>
    <oddFooter>&amp;L&amp;10BLEP Version 2.0&amp;R&amp;10Page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5"/>
  <sheetViews>
    <sheetView view="pageBreakPreview" zoomScale="85" zoomScaleNormal="73" zoomScaleSheetLayoutView="85" workbookViewId="0">
      <selection activeCell="I1" sqref="I1"/>
    </sheetView>
  </sheetViews>
  <sheetFormatPr defaultRowHeight="19.5" customHeight="1" x14ac:dyDescent="0.2"/>
  <cols>
    <col min="1" max="30" width="9.77734375" style="279" customWidth="1"/>
    <col min="31" max="16384" width="8.88671875" style="279"/>
  </cols>
  <sheetData>
    <row r="1" spans="1:8" ht="19.5" customHeight="1" x14ac:dyDescent="0.2">
      <c r="A1" s="278" t="s">
        <v>25</v>
      </c>
      <c r="B1" s="316" t="str">
        <f>'0. Data Input'!H1</f>
        <v>Enter Name</v>
      </c>
      <c r="C1" s="317"/>
      <c r="D1" s="317"/>
      <c r="E1" s="322" t="s">
        <v>35</v>
      </c>
      <c r="F1" s="323"/>
      <c r="G1" s="320" t="str">
        <f>'0. Data Input'!D1</f>
        <v>Enter Name</v>
      </c>
      <c r="H1" s="317"/>
    </row>
    <row r="2" spans="1:8" ht="19.5" customHeight="1" x14ac:dyDescent="0.2">
      <c r="A2" s="278" t="s">
        <v>26</v>
      </c>
      <c r="B2" s="318" t="str">
        <f>'0. Data Input'!H2</f>
        <v>Enter Number</v>
      </c>
      <c r="C2" s="318"/>
      <c r="D2" s="318"/>
      <c r="E2" s="322" t="s">
        <v>27</v>
      </c>
      <c r="F2" s="323"/>
      <c r="G2" s="321">
        <f>'0. Data Input'!K1</f>
        <v>36526</v>
      </c>
      <c r="H2" s="321"/>
    </row>
    <row r="3" spans="1:8" ht="19.5" customHeight="1" x14ac:dyDescent="0.2">
      <c r="A3" s="278" t="s">
        <v>34</v>
      </c>
      <c r="B3" s="319" t="str">
        <f>'0. Data Input'!D2</f>
        <v>Enter Name</v>
      </c>
      <c r="C3" s="318"/>
      <c r="D3" s="318"/>
      <c r="E3" s="322" t="s">
        <v>113</v>
      </c>
      <c r="F3" s="323"/>
      <c r="G3" s="319" t="str">
        <f>'0. Data Input'!K2</f>
        <v>Enter Name</v>
      </c>
      <c r="H3" s="318"/>
    </row>
    <row r="33" spans="1:8" ht="19.5" customHeight="1" x14ac:dyDescent="0.2">
      <c r="A33" s="315" t="str">
        <f>"Note:  OSMRE compliance lines are based on 30 CFR 816.67. If the reported values are accurate, the cross checked data points will hide the reported data points.  This blast event data was collected intermittently between:  "&amp;TEXT(MIN(DATE),"mm/dd/yyyy")&amp;" and "&amp;TEXT(MAX(DATE),"mm/dd/yyyy")&amp;"."</f>
        <v>Note:  OSMRE compliance lines are based on 30 CFR 816.67. If the reported values are accurate, the cross checked data points will hide the reported data points.  This blast event data was collected intermittently between:  01/06/2015 and 01/06/2015.</v>
      </c>
      <c r="B33" s="315"/>
      <c r="C33" s="315"/>
      <c r="D33" s="315"/>
      <c r="E33" s="315"/>
      <c r="F33" s="315"/>
      <c r="G33" s="315"/>
      <c r="H33" s="315"/>
    </row>
    <row r="34" spans="1:8" ht="19.5" customHeight="1" x14ac:dyDescent="0.2">
      <c r="A34" s="315"/>
      <c r="B34" s="315"/>
      <c r="C34" s="315"/>
      <c r="D34" s="315"/>
      <c r="E34" s="315"/>
      <c r="F34" s="315"/>
      <c r="G34" s="315"/>
      <c r="H34" s="315"/>
    </row>
    <row r="35" spans="1:8" ht="19.5" customHeight="1" x14ac:dyDescent="0.2">
      <c r="A35" s="315"/>
      <c r="B35" s="315"/>
      <c r="C35" s="315"/>
      <c r="D35" s="315"/>
      <c r="E35" s="315"/>
      <c r="F35" s="315"/>
      <c r="G35" s="315"/>
      <c r="H35" s="315"/>
    </row>
  </sheetData>
  <mergeCells count="10">
    <mergeCell ref="B3:D3"/>
    <mergeCell ref="E3:F3"/>
    <mergeCell ref="G3:H3"/>
    <mergeCell ref="A33:H35"/>
    <mergeCell ref="B1:D1"/>
    <mergeCell ref="E1:F1"/>
    <mergeCell ref="G1:H1"/>
    <mergeCell ref="B2:D2"/>
    <mergeCell ref="E2:F2"/>
    <mergeCell ref="G2:H2"/>
  </mergeCells>
  <printOptions horizontalCentered="1" verticalCentered="1"/>
  <pageMargins left="0.42" right="0.4" top="0.75" bottom="0.75" header="0.3" footer="0.3"/>
  <pageSetup orientation="portrait" r:id="rId1"/>
  <headerFooter>
    <oddHeader>&amp;C&amp;"Arial,Bold"OSMRE BLAST LOG EVALUATION PROGRAM (BLEP)</oddHeader>
    <oddFooter>&amp;L&amp;10BLEP Version 2.0&amp;R&amp;10Page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0. Data Input</vt:lpstr>
      <vt:lpstr>1. Spacing</vt:lpstr>
      <vt:lpstr>2. Stemming </vt:lpstr>
      <vt:lpstr>3. CW per Hole</vt:lpstr>
      <vt:lpstr>4. CW per Delay</vt:lpstr>
      <vt:lpstr>5. Distance </vt:lpstr>
      <vt:lpstr>6. PF by Rock</vt:lpstr>
      <vt:lpstr>7. SD2 Compliance</vt:lpstr>
      <vt:lpstr>8. PPV Compliance</vt:lpstr>
      <vt:lpstr>9. SD vs PPV</vt:lpstr>
      <vt:lpstr>10. BLC Compliance</vt:lpstr>
      <vt:lpstr>11. AB Compliance</vt:lpstr>
      <vt:lpstr>12. Analysis</vt:lpstr>
      <vt:lpstr>DATE</vt:lpstr>
      <vt:lpstr>'0. Data Input'!Print_Area</vt:lpstr>
      <vt:lpstr>'1. Spacing'!Print_Area</vt:lpstr>
      <vt:lpstr>'10. BLC Compliance'!Print_Area</vt:lpstr>
      <vt:lpstr>'11. AB Compliance'!Print_Area</vt:lpstr>
      <vt:lpstr>'12. Analysis'!Print_Area</vt:lpstr>
      <vt:lpstr>'2. Stemming '!Print_Area</vt:lpstr>
      <vt:lpstr>'3. CW per Hole'!Print_Area</vt:lpstr>
      <vt:lpstr>'4. CW per Delay'!Print_Area</vt:lpstr>
      <vt:lpstr>'5. Distance '!Print_Area</vt:lpstr>
      <vt:lpstr>'6. PF by Rock'!Print_Area</vt:lpstr>
      <vt:lpstr>'7. SD2 Compliance'!Print_Area</vt:lpstr>
      <vt:lpstr>'8. PPV Compliance'!Print_Area</vt:lpstr>
      <vt:lpstr>'9. SD vs PPV'!Print_Area</vt:lpstr>
      <vt:lpstr>'0. Data Input'!Print_Titles</vt:lpstr>
      <vt:lpstr>'12. Analysis'!Print_Titles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BLEP</dc:title>
  <dc:subject>Blast Log Evaluation Program</dc:subject>
  <dc:creator>Ken Eltschlager</dc:creator>
  <cp:lastModifiedBy>Farmer, Brian Matthew</cp:lastModifiedBy>
  <cp:lastPrinted>2019-06-25T18:35:00Z</cp:lastPrinted>
  <dcterms:created xsi:type="dcterms:W3CDTF">1998-11-08T14:08:32Z</dcterms:created>
  <dcterms:modified xsi:type="dcterms:W3CDTF">2019-06-25T19:19:53Z</dcterms:modified>
</cp:coreProperties>
</file>